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00" yWindow="510" windowWidth="19440" windowHeight="7545" activeTab="2"/>
  </bookViews>
  <sheets>
    <sheet name="Доходы" sheetId="2" r:id="rId1"/>
    <sheet name="Расходы" sheetId="3" r:id="rId2"/>
    <sheet name="Источники" sheetId="4" r:id="rId3"/>
  </sheets>
  <externalReferences>
    <externalReference r:id="rId4"/>
    <externalReference r:id="rId5"/>
    <externalReference r:id="rId6"/>
  </externalReferences>
  <definedNames>
    <definedName name="_xlnm.Print_Titles" localSheetId="0">Доходы!$6:$8</definedName>
    <definedName name="_xlnm.Print_Titles" localSheetId="2">Источники!$1:$6</definedName>
    <definedName name="_xlnm.Print_Titles" localSheetId="1">Расходы!$1:$6</definedName>
  </definedNames>
  <calcPr calcId="144525"/>
</workbook>
</file>

<file path=xl/calcChain.xml><?xml version="1.0" encoding="utf-8"?>
<calcChain xmlns="http://schemas.openxmlformats.org/spreadsheetml/2006/main">
  <c r="D32" i="3" l="1"/>
  <c r="D110" i="2"/>
  <c r="G53" i="3" l="1"/>
  <c r="G52" i="3"/>
  <c r="G51" i="3"/>
  <c r="G50" i="3"/>
  <c r="G12" i="3"/>
  <c r="G46" i="3"/>
  <c r="G45" i="3"/>
  <c r="G43" i="3"/>
  <c r="G42" i="3"/>
  <c r="G41" i="3"/>
  <c r="G40" i="3"/>
  <c r="G39" i="3"/>
  <c r="G34" i="3"/>
  <c r="G33" i="3"/>
  <c r="G32" i="3"/>
  <c r="G30" i="3"/>
  <c r="G29" i="3"/>
  <c r="G24" i="3"/>
  <c r="H135" i="2" l="1"/>
  <c r="H124" i="2"/>
  <c r="G110" i="2"/>
  <c r="K83" i="2"/>
  <c r="E79" i="2"/>
  <c r="D45" i="3" l="1"/>
  <c r="H126" i="2" l="1"/>
  <c r="H93" i="2" l="1"/>
  <c r="H90" i="2" s="1"/>
  <c r="A34" i="2" l="1"/>
  <c r="A35" i="2"/>
  <c r="D138" i="2" l="1"/>
  <c r="L15" i="3"/>
  <c r="K15" i="3"/>
  <c r="I134" i="2"/>
  <c r="L140" i="2"/>
  <c r="K140" i="2"/>
  <c r="L139" i="2"/>
  <c r="K139" i="2"/>
  <c r="J139" i="2"/>
  <c r="L138" i="2"/>
  <c r="K138" i="2"/>
  <c r="L136" i="2"/>
  <c r="K136" i="2"/>
  <c r="J136" i="2"/>
  <c r="I137" i="2"/>
  <c r="F137" i="2"/>
  <c r="L137" i="2" s="1"/>
  <c r="G139" i="2"/>
  <c r="A83" i="2"/>
  <c r="G83" i="2"/>
  <c r="D83" i="2"/>
  <c r="H81" i="2"/>
  <c r="H31" i="2"/>
  <c r="F13" i="2"/>
  <c r="J83" i="2" l="1"/>
  <c r="H137" i="2" l="1"/>
  <c r="E137" i="2"/>
  <c r="D137" i="2" s="1"/>
  <c r="D134" i="2" s="1"/>
  <c r="E88" i="2"/>
  <c r="H44" i="2"/>
  <c r="K137" i="2" l="1"/>
  <c r="D52" i="3"/>
  <c r="J52" i="3"/>
  <c r="K52" i="3"/>
  <c r="L52" i="3"/>
  <c r="A84" i="2" l="1"/>
  <c r="I122" i="2" l="1"/>
  <c r="G84" i="2"/>
  <c r="D84" i="2"/>
  <c r="J84" i="2" l="1"/>
  <c r="I98" i="2"/>
  <c r="G74" i="2"/>
  <c r="D74" i="2"/>
  <c r="H79" i="2"/>
  <c r="J74" i="2" l="1"/>
  <c r="H134" i="2"/>
  <c r="L95" i="2"/>
  <c r="L94" i="2"/>
  <c r="K95" i="2"/>
  <c r="I93" i="2"/>
  <c r="E93" i="2"/>
  <c r="G95" i="2"/>
  <c r="D95" i="2"/>
  <c r="C95" i="2"/>
  <c r="J95" i="2" l="1"/>
  <c r="I99" i="2"/>
  <c r="G67" i="2"/>
  <c r="D67" i="2"/>
  <c r="J67" i="2" l="1"/>
  <c r="E132" i="2"/>
  <c r="H132" i="2"/>
  <c r="H129" i="2"/>
  <c r="E129" i="2"/>
  <c r="L89" i="2"/>
  <c r="L86" i="2"/>
  <c r="L85" i="2"/>
  <c r="L82" i="2"/>
  <c r="L80" i="2"/>
  <c r="L78" i="2"/>
  <c r="L76" i="2"/>
  <c r="L75" i="2"/>
  <c r="K89" i="2"/>
  <c r="K86" i="2"/>
  <c r="K82" i="2"/>
  <c r="K80" i="2"/>
  <c r="K79" i="2"/>
  <c r="K78" i="2"/>
  <c r="K76" i="2"/>
  <c r="H99" i="2"/>
  <c r="F99" i="2"/>
  <c r="E99" i="2"/>
  <c r="I96" i="2"/>
  <c r="H96" i="2"/>
  <c r="F96" i="2"/>
  <c r="E96" i="2"/>
  <c r="F93" i="2"/>
  <c r="D93" i="2" s="1"/>
  <c r="I91" i="2"/>
  <c r="I90" i="2" s="1"/>
  <c r="I72" i="2" s="1"/>
  <c r="H91" i="2"/>
  <c r="F91" i="2"/>
  <c r="F90" i="2" s="1"/>
  <c r="E91" i="2"/>
  <c r="I87" i="2"/>
  <c r="L87" i="2" s="1"/>
  <c r="H87" i="2"/>
  <c r="F87" i="2"/>
  <c r="I88" i="2"/>
  <c r="L88" i="2" s="1"/>
  <c r="H88" i="2"/>
  <c r="K88" i="2" s="1"/>
  <c r="F88" i="2"/>
  <c r="E87" i="2"/>
  <c r="D87" i="2" s="1"/>
  <c r="I85" i="2"/>
  <c r="H85" i="2"/>
  <c r="G85" i="2" s="1"/>
  <c r="F85" i="2"/>
  <c r="E85" i="2"/>
  <c r="K85" i="2" s="1"/>
  <c r="I75" i="2"/>
  <c r="I73" i="2" s="1"/>
  <c r="H75" i="2"/>
  <c r="F75" i="2"/>
  <c r="E75" i="2"/>
  <c r="I77" i="2"/>
  <c r="L77" i="2" s="1"/>
  <c r="H77" i="2"/>
  <c r="F77" i="2"/>
  <c r="E77" i="2"/>
  <c r="I79" i="2"/>
  <c r="F79" i="2"/>
  <c r="D79" i="2" s="1"/>
  <c r="I81" i="2"/>
  <c r="F81" i="2"/>
  <c r="L81" i="2" s="1"/>
  <c r="E81" i="2"/>
  <c r="K81" i="2" s="1"/>
  <c r="G89" i="2"/>
  <c r="G88" i="2"/>
  <c r="G87" i="2"/>
  <c r="G86" i="2"/>
  <c r="G82" i="2"/>
  <c r="G80" i="2"/>
  <c r="G78" i="2"/>
  <c r="G76" i="2"/>
  <c r="D97" i="2"/>
  <c r="D94" i="2"/>
  <c r="D92" i="2"/>
  <c r="D89" i="2"/>
  <c r="D86" i="2"/>
  <c r="D82" i="2"/>
  <c r="D80" i="2"/>
  <c r="D78" i="2"/>
  <c r="D76" i="2"/>
  <c r="I39" i="2"/>
  <c r="H39" i="2"/>
  <c r="F39" i="2"/>
  <c r="E39" i="2"/>
  <c r="I34" i="2"/>
  <c r="H34" i="2"/>
  <c r="F34" i="2"/>
  <c r="E34" i="2"/>
  <c r="G35" i="2"/>
  <c r="D35" i="2"/>
  <c r="G33" i="2"/>
  <c r="I31" i="2"/>
  <c r="I24" i="2" s="1"/>
  <c r="F31" i="2"/>
  <c r="E31" i="2"/>
  <c r="D24" i="3"/>
  <c r="I59" i="3"/>
  <c r="H59" i="3"/>
  <c r="F59" i="3"/>
  <c r="E59" i="3"/>
  <c r="H73" i="2" l="1"/>
  <c r="L79" i="2"/>
  <c r="E73" i="2"/>
  <c r="F73" i="2"/>
  <c r="F72" i="2" s="1"/>
  <c r="D96" i="2"/>
  <c r="J78" i="2"/>
  <c r="K87" i="2"/>
  <c r="J87" i="2"/>
  <c r="J86" i="2"/>
  <c r="D85" i="2"/>
  <c r="J85" i="2" s="1"/>
  <c r="J80" i="2"/>
  <c r="J76" i="2"/>
  <c r="J89" i="2"/>
  <c r="G75" i="2"/>
  <c r="K75" i="2"/>
  <c r="J82" i="2"/>
  <c r="G73" i="2"/>
  <c r="K77" i="2"/>
  <c r="E90" i="2"/>
  <c r="D90" i="2" s="1"/>
  <c r="D77" i="2"/>
  <c r="D75" i="2"/>
  <c r="D91" i="2"/>
  <c r="D88" i="2"/>
  <c r="J88" i="2" s="1"/>
  <c r="G77" i="2"/>
  <c r="G79" i="2"/>
  <c r="J79" i="2" s="1"/>
  <c r="G81" i="2"/>
  <c r="D81" i="2"/>
  <c r="J35" i="2"/>
  <c r="G34" i="2"/>
  <c r="D34" i="2"/>
  <c r="D13" i="4"/>
  <c r="E12" i="4"/>
  <c r="D12" i="4" s="1"/>
  <c r="G58" i="3"/>
  <c r="D58" i="3"/>
  <c r="G56" i="3"/>
  <c r="G55" i="3"/>
  <c r="D56" i="3"/>
  <c r="D55" i="3"/>
  <c r="D53" i="3"/>
  <c r="D51" i="3"/>
  <c r="D50" i="3"/>
  <c r="G48" i="3"/>
  <c r="D48" i="3"/>
  <c r="D46" i="3"/>
  <c r="D43" i="3"/>
  <c r="D42" i="3"/>
  <c r="D41" i="3"/>
  <c r="D40" i="3"/>
  <c r="D39" i="3"/>
  <c r="G37" i="3"/>
  <c r="D37" i="3"/>
  <c r="G35" i="3"/>
  <c r="D35" i="3"/>
  <c r="D34" i="3"/>
  <c r="D33" i="3"/>
  <c r="G28" i="3"/>
  <c r="G27" i="3"/>
  <c r="G26" i="3"/>
  <c r="D30" i="3"/>
  <c r="D29" i="3"/>
  <c r="D28" i="3"/>
  <c r="D27" i="3"/>
  <c r="D26" i="3"/>
  <c r="G23" i="3"/>
  <c r="G22" i="3"/>
  <c r="G21" i="3"/>
  <c r="D23" i="3"/>
  <c r="D22" i="3"/>
  <c r="D21" i="3"/>
  <c r="G19" i="3"/>
  <c r="E18" i="3"/>
  <c r="D19" i="3"/>
  <c r="G17" i="3"/>
  <c r="G16" i="3"/>
  <c r="G15" i="3"/>
  <c r="G14" i="3"/>
  <c r="G13" i="3"/>
  <c r="G11" i="3"/>
  <c r="G10" i="3"/>
  <c r="D17" i="3"/>
  <c r="D16" i="3"/>
  <c r="D15" i="3"/>
  <c r="D14" i="3"/>
  <c r="D13" i="3"/>
  <c r="D12" i="3"/>
  <c r="D11" i="3"/>
  <c r="D10" i="3"/>
  <c r="I141" i="2"/>
  <c r="H141" i="2"/>
  <c r="F141" i="2"/>
  <c r="E141" i="2"/>
  <c r="I135" i="2"/>
  <c r="F135" i="2"/>
  <c r="F134" i="2" s="1"/>
  <c r="I126" i="2"/>
  <c r="F126" i="2"/>
  <c r="I124" i="2"/>
  <c r="F124" i="2"/>
  <c r="H122" i="2"/>
  <c r="F122" i="2"/>
  <c r="I120" i="2"/>
  <c r="H120" i="2"/>
  <c r="F120" i="2"/>
  <c r="E135" i="2"/>
  <c r="E134" i="2" s="1"/>
  <c r="E126" i="2"/>
  <c r="E124" i="2"/>
  <c r="E122" i="2"/>
  <c r="E120" i="2"/>
  <c r="I70" i="2"/>
  <c r="I69" i="2" s="1"/>
  <c r="I68" i="2" s="1"/>
  <c r="I58" i="2"/>
  <c r="I57" i="2" s="1"/>
  <c r="H58" i="2"/>
  <c r="H57" i="2" s="1"/>
  <c r="F58" i="2"/>
  <c r="F57" i="2" s="1"/>
  <c r="G56" i="2"/>
  <c r="G55" i="2"/>
  <c r="G53" i="2"/>
  <c r="G52" i="2"/>
  <c r="I54" i="2"/>
  <c r="I50" i="2" s="1"/>
  <c r="F54" i="2"/>
  <c r="E54" i="2"/>
  <c r="I47" i="2"/>
  <c r="I46" i="2" s="1"/>
  <c r="H47" i="2"/>
  <c r="H46" i="2" s="1"/>
  <c r="I44" i="2"/>
  <c r="I37" i="2"/>
  <c r="H37" i="2"/>
  <c r="I19" i="2"/>
  <c r="I18" i="2" s="1"/>
  <c r="H19" i="2"/>
  <c r="H18" i="2" s="1"/>
  <c r="F47" i="2"/>
  <c r="F46" i="2" s="1"/>
  <c r="F44" i="2"/>
  <c r="E47" i="2"/>
  <c r="E46" i="2" s="1"/>
  <c r="E44" i="2"/>
  <c r="F37" i="2"/>
  <c r="E37" i="2"/>
  <c r="E36" i="2" s="1"/>
  <c r="E25" i="2"/>
  <c r="E24" i="2" s="1"/>
  <c r="F19" i="2"/>
  <c r="F18" i="2" s="1"/>
  <c r="E19" i="2"/>
  <c r="E18" i="2" s="1"/>
  <c r="L73" i="2" l="1"/>
  <c r="E119" i="2"/>
  <c r="D73" i="2"/>
  <c r="J73" i="2" s="1"/>
  <c r="J75" i="2"/>
  <c r="E72" i="2"/>
  <c r="J77" i="2"/>
  <c r="J81" i="2"/>
  <c r="K73" i="2"/>
  <c r="H72" i="2"/>
  <c r="E11" i="4"/>
  <c r="H119" i="2"/>
  <c r="F43" i="2"/>
  <c r="D43" i="2" s="1"/>
  <c r="E43" i="2"/>
  <c r="I119" i="2"/>
  <c r="F119" i="2"/>
  <c r="I43" i="2"/>
  <c r="H43" i="2"/>
  <c r="I36" i="2"/>
  <c r="F36" i="2"/>
  <c r="D36" i="2" s="1"/>
  <c r="G143" i="2"/>
  <c r="G142" i="2"/>
  <c r="G141" i="2"/>
  <c r="G140" i="2"/>
  <c r="J140" i="2" s="1"/>
  <c r="G138" i="2"/>
  <c r="J138" i="2" s="1"/>
  <c r="G137" i="2"/>
  <c r="G133" i="2"/>
  <c r="G132" i="2"/>
  <c r="G131" i="2"/>
  <c r="G130" i="2"/>
  <c r="G129" i="2"/>
  <c r="G128" i="2"/>
  <c r="G127" i="2"/>
  <c r="G126" i="2"/>
  <c r="G125" i="2"/>
  <c r="G124" i="2"/>
  <c r="G123" i="2"/>
  <c r="G122" i="2"/>
  <c r="G121" i="2"/>
  <c r="G120" i="2"/>
  <c r="G118" i="2"/>
  <c r="G117" i="2"/>
  <c r="G115" i="2"/>
  <c r="G114" i="2"/>
  <c r="G112" i="2"/>
  <c r="G111" i="2"/>
  <c r="G109" i="2"/>
  <c r="G104" i="2"/>
  <c r="G103" i="2"/>
  <c r="G101" i="2"/>
  <c r="G100" i="2"/>
  <c r="G99" i="2"/>
  <c r="G97" i="2"/>
  <c r="G96" i="2"/>
  <c r="G94" i="2"/>
  <c r="G93" i="2"/>
  <c r="G92" i="2"/>
  <c r="G91" i="2"/>
  <c r="G90" i="2"/>
  <c r="G71" i="2"/>
  <c r="G66" i="2"/>
  <c r="G62" i="2"/>
  <c r="G61" i="2"/>
  <c r="G60" i="2" s="1"/>
  <c r="G59" i="2"/>
  <c r="G58" i="2"/>
  <c r="G57" i="2"/>
  <c r="G48" i="2"/>
  <c r="G47" i="2"/>
  <c r="G46" i="2"/>
  <c r="G45" i="2"/>
  <c r="G44" i="2"/>
  <c r="G42" i="2"/>
  <c r="G41" i="2"/>
  <c r="G40" i="2"/>
  <c r="G38" i="2"/>
  <c r="G37" i="2"/>
  <c r="G32" i="2"/>
  <c r="G31" i="2"/>
  <c r="G30" i="2"/>
  <c r="G29" i="2"/>
  <c r="G28" i="2"/>
  <c r="G27" i="2"/>
  <c r="G26" i="2"/>
  <c r="G23" i="2"/>
  <c r="G22" i="2"/>
  <c r="G21" i="2"/>
  <c r="G20" i="2"/>
  <c r="G17" i="2"/>
  <c r="G16" i="2"/>
  <c r="G15" i="2"/>
  <c r="G14" i="2"/>
  <c r="D143" i="2"/>
  <c r="D142" i="2"/>
  <c r="D141" i="2"/>
  <c r="D140" i="2"/>
  <c r="J137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8" i="2"/>
  <c r="D117" i="2"/>
  <c r="D115" i="2"/>
  <c r="D114" i="2"/>
  <c r="D112" i="2"/>
  <c r="D111" i="2"/>
  <c r="D109" i="2"/>
  <c r="D104" i="2"/>
  <c r="D103" i="2"/>
  <c r="D101" i="2"/>
  <c r="D100" i="2"/>
  <c r="D99" i="2"/>
  <c r="D71" i="2"/>
  <c r="D66" i="2"/>
  <c r="D62" i="2"/>
  <c r="D61" i="2"/>
  <c r="D60" i="2"/>
  <c r="D59" i="2"/>
  <c r="D56" i="2"/>
  <c r="D55" i="2"/>
  <c r="D53" i="2"/>
  <c r="D52" i="2"/>
  <c r="D48" i="2"/>
  <c r="D47" i="2"/>
  <c r="D46" i="2"/>
  <c r="D45" i="2"/>
  <c r="D44" i="2"/>
  <c r="D42" i="2"/>
  <c r="D41" i="2"/>
  <c r="D40" i="2"/>
  <c r="D39" i="2"/>
  <c r="D38" i="2"/>
  <c r="D37" i="2"/>
  <c r="D33" i="2"/>
  <c r="D32" i="2"/>
  <c r="D31" i="2"/>
  <c r="D30" i="2"/>
  <c r="D29" i="2"/>
  <c r="D28" i="2"/>
  <c r="D27" i="2"/>
  <c r="D26" i="2"/>
  <c r="D23" i="2"/>
  <c r="D22" i="2"/>
  <c r="D21" i="2"/>
  <c r="D20" i="2"/>
  <c r="D17" i="2"/>
  <c r="D16" i="2"/>
  <c r="D15" i="2"/>
  <c r="D14" i="2"/>
  <c r="G119" i="2" l="1"/>
  <c r="D108" i="2"/>
  <c r="D107" i="2" s="1"/>
  <c r="G108" i="2"/>
  <c r="G107" i="2" s="1"/>
  <c r="E9" i="4"/>
  <c r="D11" i="4"/>
  <c r="G43" i="2"/>
  <c r="K35" i="3"/>
  <c r="D57" i="3"/>
  <c r="I44" i="3"/>
  <c r="J131" i="2"/>
  <c r="H54" i="2"/>
  <c r="G54" i="2" s="1"/>
  <c r="D9" i="4" l="1"/>
  <c r="H65" i="2"/>
  <c r="J41" i="2"/>
  <c r="K94" i="2"/>
  <c r="J94" i="2"/>
  <c r="L27" i="2"/>
  <c r="K27" i="2"/>
  <c r="J27" i="2"/>
  <c r="L41" i="3"/>
  <c r="K41" i="3"/>
  <c r="J41" i="3"/>
  <c r="H38" i="3"/>
  <c r="G38" i="3"/>
  <c r="E38" i="3"/>
  <c r="D38" i="3"/>
  <c r="I108" i="2"/>
  <c r="I107" i="2" s="1"/>
  <c r="L35" i="3"/>
  <c r="G18" i="3"/>
  <c r="J112" i="2"/>
  <c r="J101" i="2"/>
  <c r="L29" i="2"/>
  <c r="K29" i="2"/>
  <c r="J29" i="2"/>
  <c r="J118" i="2"/>
  <c r="H108" i="2"/>
  <c r="J100" i="2"/>
  <c r="H31" i="3"/>
  <c r="G31" i="3"/>
  <c r="E31" i="3"/>
  <c r="D31" i="3"/>
  <c r="D25" i="3"/>
  <c r="J35" i="3"/>
  <c r="I116" i="2"/>
  <c r="I113" i="2" s="1"/>
  <c r="H116" i="2"/>
  <c r="F116" i="2"/>
  <c r="F113" i="2" s="1"/>
  <c r="E116" i="2"/>
  <c r="K24" i="3"/>
  <c r="J24" i="3"/>
  <c r="I106" i="2" l="1"/>
  <c r="I105" i="2" s="1"/>
  <c r="E113" i="2"/>
  <c r="D113" i="2" s="1"/>
  <c r="D116" i="2"/>
  <c r="H113" i="2"/>
  <c r="G113" i="2" s="1"/>
  <c r="G106" i="2" s="1"/>
  <c r="G105" i="2" s="1"/>
  <c r="G116" i="2"/>
  <c r="H64" i="2"/>
  <c r="G65" i="2"/>
  <c r="H107" i="2"/>
  <c r="E13" i="2"/>
  <c r="G64" i="2" l="1"/>
  <c r="H63" i="2"/>
  <c r="H106" i="2"/>
  <c r="E12" i="2"/>
  <c r="D18" i="3"/>
  <c r="F18" i="3"/>
  <c r="G47" i="3"/>
  <c r="I20" i="3"/>
  <c r="H20" i="3"/>
  <c r="G20" i="3"/>
  <c r="F20" i="3"/>
  <c r="E20" i="3"/>
  <c r="D20" i="3"/>
  <c r="L142" i="2"/>
  <c r="K142" i="2"/>
  <c r="J142" i="2"/>
  <c r="L141" i="2"/>
  <c r="K141" i="2"/>
  <c r="J141" i="2"/>
  <c r="L135" i="2"/>
  <c r="K135" i="2"/>
  <c r="J135" i="2"/>
  <c r="L134" i="2"/>
  <c r="K134" i="2"/>
  <c r="J134" i="2"/>
  <c r="L133" i="2"/>
  <c r="K133" i="2"/>
  <c r="J133" i="2"/>
  <c r="L132" i="2"/>
  <c r="K132" i="2"/>
  <c r="J132" i="2"/>
  <c r="L128" i="2"/>
  <c r="K128" i="2"/>
  <c r="J128" i="2"/>
  <c r="L127" i="2"/>
  <c r="K127" i="2"/>
  <c r="J127" i="2"/>
  <c r="L125" i="2"/>
  <c r="K125" i="2"/>
  <c r="J125" i="2"/>
  <c r="L124" i="2"/>
  <c r="K124" i="2"/>
  <c r="J124" i="2"/>
  <c r="L123" i="2"/>
  <c r="K123" i="2"/>
  <c r="J123" i="2"/>
  <c r="L122" i="2"/>
  <c r="K122" i="2"/>
  <c r="J122" i="2"/>
  <c r="L117" i="2"/>
  <c r="K117" i="2"/>
  <c r="J117" i="2"/>
  <c r="L116" i="2"/>
  <c r="K116" i="2"/>
  <c r="J116" i="2"/>
  <c r="L113" i="2"/>
  <c r="K113" i="2"/>
  <c r="J113" i="2"/>
  <c r="L110" i="2"/>
  <c r="K110" i="2"/>
  <c r="J110" i="2"/>
  <c r="L109" i="2"/>
  <c r="K109" i="2"/>
  <c r="J109" i="2"/>
  <c r="L104" i="2"/>
  <c r="K104" i="2"/>
  <c r="J104" i="2"/>
  <c r="L103" i="2"/>
  <c r="K103" i="2"/>
  <c r="J103" i="2"/>
  <c r="L97" i="2"/>
  <c r="K97" i="2"/>
  <c r="J97" i="2"/>
  <c r="L96" i="2"/>
  <c r="K96" i="2"/>
  <c r="J96" i="2"/>
  <c r="L93" i="2"/>
  <c r="K93" i="2"/>
  <c r="J93" i="2"/>
  <c r="L92" i="2"/>
  <c r="K92" i="2"/>
  <c r="J92" i="2"/>
  <c r="L91" i="2"/>
  <c r="K91" i="2"/>
  <c r="J91" i="2"/>
  <c r="L90" i="2"/>
  <c r="K90" i="2"/>
  <c r="J90" i="2"/>
  <c r="L72" i="2"/>
  <c r="L71" i="2"/>
  <c r="K71" i="2"/>
  <c r="J71" i="2"/>
  <c r="L70" i="2"/>
  <c r="L69" i="2"/>
  <c r="L68" i="2"/>
  <c r="L66" i="2"/>
  <c r="K66" i="2"/>
  <c r="J66" i="2"/>
  <c r="L65" i="2"/>
  <c r="L64" i="2"/>
  <c r="L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L57" i="2"/>
  <c r="L56" i="2"/>
  <c r="K56" i="2"/>
  <c r="J56" i="2"/>
  <c r="L55" i="2"/>
  <c r="K55" i="2"/>
  <c r="J55" i="2"/>
  <c r="L53" i="2"/>
  <c r="K53" i="2"/>
  <c r="J53" i="2"/>
  <c r="L52" i="2"/>
  <c r="K52" i="2"/>
  <c r="J52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L42" i="2"/>
  <c r="K42" i="2"/>
  <c r="J42" i="2"/>
  <c r="L40" i="2"/>
  <c r="K40" i="2"/>
  <c r="J40" i="2"/>
  <c r="L38" i="2"/>
  <c r="K38" i="2"/>
  <c r="J38" i="2"/>
  <c r="L37" i="2"/>
  <c r="K37" i="2"/>
  <c r="J37" i="2"/>
  <c r="L33" i="2"/>
  <c r="K33" i="2"/>
  <c r="J33" i="2"/>
  <c r="L32" i="2"/>
  <c r="K32" i="2"/>
  <c r="J32" i="2"/>
  <c r="L31" i="2"/>
  <c r="K31" i="2"/>
  <c r="J31" i="2"/>
  <c r="L30" i="2"/>
  <c r="K30" i="2"/>
  <c r="J30" i="2"/>
  <c r="L28" i="2"/>
  <c r="K28" i="2"/>
  <c r="J28" i="2"/>
  <c r="L26" i="2"/>
  <c r="K26" i="2"/>
  <c r="J26" i="2"/>
  <c r="L23" i="2"/>
  <c r="K23" i="2"/>
  <c r="J23" i="2"/>
  <c r="L22" i="2"/>
  <c r="K22" i="2"/>
  <c r="J22" i="2"/>
  <c r="L21" i="2"/>
  <c r="K21" i="2"/>
  <c r="J21" i="2"/>
  <c r="L20" i="2"/>
  <c r="K20" i="2"/>
  <c r="J20" i="2"/>
  <c r="L17" i="2"/>
  <c r="K17" i="2"/>
  <c r="L16" i="2"/>
  <c r="K16" i="2"/>
  <c r="J16" i="2"/>
  <c r="L15" i="2"/>
  <c r="K15" i="2"/>
  <c r="L14" i="2"/>
  <c r="K14" i="2"/>
  <c r="J14" i="2"/>
  <c r="L37" i="3"/>
  <c r="K37" i="3"/>
  <c r="J37" i="3"/>
  <c r="H36" i="3"/>
  <c r="G36" i="3"/>
  <c r="F36" i="3"/>
  <c r="L36" i="3" s="1"/>
  <c r="E36" i="3"/>
  <c r="K36" i="3" s="1"/>
  <c r="D36" i="3"/>
  <c r="L61" i="3"/>
  <c r="K61" i="3"/>
  <c r="J61" i="3"/>
  <c r="K59" i="3"/>
  <c r="G59" i="3"/>
  <c r="J59" i="3" s="1"/>
  <c r="D59" i="3"/>
  <c r="L58" i="3"/>
  <c r="K58" i="3"/>
  <c r="J58" i="3"/>
  <c r="I57" i="3"/>
  <c r="H57" i="3"/>
  <c r="G57" i="3"/>
  <c r="J57" i="3" s="1"/>
  <c r="F57" i="3"/>
  <c r="L57" i="3" s="1"/>
  <c r="E57" i="3"/>
  <c r="L56" i="3"/>
  <c r="K56" i="3"/>
  <c r="J56" i="3"/>
  <c r="L55" i="3"/>
  <c r="K55" i="3"/>
  <c r="J55" i="3"/>
  <c r="I54" i="3"/>
  <c r="H54" i="3"/>
  <c r="G54" i="3"/>
  <c r="F54" i="3"/>
  <c r="E54" i="3"/>
  <c r="D54" i="3"/>
  <c r="L48" i="3"/>
  <c r="K48" i="3"/>
  <c r="J48" i="3"/>
  <c r="I47" i="3"/>
  <c r="H47" i="3"/>
  <c r="F47" i="3"/>
  <c r="E47" i="3"/>
  <c r="D47" i="3"/>
  <c r="L53" i="3"/>
  <c r="K53" i="3"/>
  <c r="J53" i="3"/>
  <c r="L51" i="3"/>
  <c r="K51" i="3"/>
  <c r="J51" i="3"/>
  <c r="L50" i="3"/>
  <c r="K50" i="3"/>
  <c r="J50" i="3"/>
  <c r="I49" i="3"/>
  <c r="H49" i="3"/>
  <c r="G49" i="3"/>
  <c r="F49" i="3"/>
  <c r="E49" i="3"/>
  <c r="D49" i="3"/>
  <c r="L46" i="3"/>
  <c r="K46" i="3"/>
  <c r="J46" i="3"/>
  <c r="L45" i="3"/>
  <c r="K45" i="3"/>
  <c r="J45" i="3"/>
  <c r="L47" i="3" l="1"/>
  <c r="H105" i="2"/>
  <c r="J54" i="2"/>
  <c r="J47" i="3"/>
  <c r="J36" i="3"/>
  <c r="K57" i="3"/>
  <c r="L54" i="3"/>
  <c r="K54" i="3"/>
  <c r="K47" i="3"/>
  <c r="L59" i="3"/>
  <c r="J54" i="3"/>
  <c r="L49" i="3"/>
  <c r="K49" i="3"/>
  <c r="J49" i="3"/>
  <c r="L43" i="3"/>
  <c r="K43" i="3"/>
  <c r="J43" i="3"/>
  <c r="L42" i="3"/>
  <c r="K42" i="3"/>
  <c r="J42" i="3"/>
  <c r="L40" i="3"/>
  <c r="K40" i="3"/>
  <c r="J40" i="3"/>
  <c r="L39" i="3"/>
  <c r="K39" i="3"/>
  <c r="J39" i="3"/>
  <c r="L38" i="3"/>
  <c r="L34" i="3"/>
  <c r="K34" i="3"/>
  <c r="J34" i="3"/>
  <c r="L33" i="3"/>
  <c r="K33" i="3"/>
  <c r="J33" i="3"/>
  <c r="L32" i="3"/>
  <c r="K32" i="3"/>
  <c r="J32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I25" i="3"/>
  <c r="H25" i="3"/>
  <c r="G25" i="3"/>
  <c r="F25" i="3"/>
  <c r="E25" i="3"/>
  <c r="L23" i="3"/>
  <c r="K23" i="3"/>
  <c r="J23" i="3"/>
  <c r="L22" i="3"/>
  <c r="K22" i="3"/>
  <c r="J22" i="3"/>
  <c r="L21" i="3"/>
  <c r="K21" i="3"/>
  <c r="J21" i="3"/>
  <c r="K20" i="3"/>
  <c r="L19" i="3"/>
  <c r="K19" i="3"/>
  <c r="J19" i="3"/>
  <c r="K18" i="3"/>
  <c r="L17" i="3"/>
  <c r="K17" i="3"/>
  <c r="J17" i="3"/>
  <c r="L14" i="3"/>
  <c r="K14" i="3"/>
  <c r="J14" i="3"/>
  <c r="L12" i="3"/>
  <c r="K12" i="3"/>
  <c r="J12" i="3"/>
  <c r="L11" i="3"/>
  <c r="K11" i="3"/>
  <c r="J11" i="3"/>
  <c r="L10" i="3"/>
  <c r="K10" i="3"/>
  <c r="J10" i="3"/>
  <c r="I9" i="3"/>
  <c r="H9" i="3"/>
  <c r="G9" i="3"/>
  <c r="F9" i="3"/>
  <c r="E9" i="3"/>
  <c r="D9" i="3"/>
  <c r="F108" i="2"/>
  <c r="F107" i="2" s="1"/>
  <c r="F106" i="2" s="1"/>
  <c r="E108" i="2"/>
  <c r="H102" i="2"/>
  <c r="H98" i="2" s="1"/>
  <c r="F102" i="2"/>
  <c r="E102" i="2"/>
  <c r="E98" i="2" s="1"/>
  <c r="G72" i="2"/>
  <c r="D72" i="2"/>
  <c r="H70" i="2"/>
  <c r="G70" i="2" s="1"/>
  <c r="E70" i="2"/>
  <c r="G63" i="2"/>
  <c r="E65" i="2"/>
  <c r="D65" i="2" s="1"/>
  <c r="E58" i="2"/>
  <c r="D54" i="2"/>
  <c r="I49" i="2"/>
  <c r="H51" i="2"/>
  <c r="F51" i="2"/>
  <c r="F50" i="2" s="1"/>
  <c r="E51" i="2"/>
  <c r="E50" i="2" s="1"/>
  <c r="H25" i="2"/>
  <c r="F25" i="2"/>
  <c r="G19" i="2"/>
  <c r="I13" i="2"/>
  <c r="I12" i="2" s="1"/>
  <c r="H13" i="2"/>
  <c r="I11" i="2" l="1"/>
  <c r="I9" i="2" s="1"/>
  <c r="I26" i="4" s="1"/>
  <c r="E57" i="2"/>
  <c r="D57" i="2" s="1"/>
  <c r="J57" i="2" s="1"/>
  <c r="D58" i="2"/>
  <c r="G51" i="2"/>
  <c r="H50" i="2"/>
  <c r="G25" i="2"/>
  <c r="H24" i="2"/>
  <c r="F105" i="2"/>
  <c r="L105" i="2" s="1"/>
  <c r="L106" i="2"/>
  <c r="L25" i="2"/>
  <c r="F24" i="2"/>
  <c r="D25" i="2"/>
  <c r="E69" i="2"/>
  <c r="D70" i="2"/>
  <c r="E107" i="2"/>
  <c r="E106" i="2" s="1"/>
  <c r="J108" i="2"/>
  <c r="H12" i="2"/>
  <c r="G13" i="2"/>
  <c r="F12" i="2"/>
  <c r="D13" i="2"/>
  <c r="D119" i="2"/>
  <c r="D106" i="2" s="1"/>
  <c r="D19" i="2"/>
  <c r="J19" i="2" s="1"/>
  <c r="G98" i="2"/>
  <c r="G102" i="2"/>
  <c r="F98" i="2"/>
  <c r="D98" i="2" s="1"/>
  <c r="D102" i="2"/>
  <c r="D50" i="2"/>
  <c r="D51" i="2"/>
  <c r="K19" i="2"/>
  <c r="E49" i="2"/>
  <c r="L51" i="2"/>
  <c r="E64" i="2"/>
  <c r="K65" i="2"/>
  <c r="J65" i="2"/>
  <c r="K51" i="2"/>
  <c r="K25" i="3"/>
  <c r="K72" i="2"/>
  <c r="J72" i="2"/>
  <c r="K98" i="2"/>
  <c r="K102" i="2"/>
  <c r="K58" i="2"/>
  <c r="J58" i="2"/>
  <c r="K54" i="2"/>
  <c r="K43" i="2"/>
  <c r="J43" i="2"/>
  <c r="L25" i="3"/>
  <c r="L9" i="3"/>
  <c r="K9" i="3"/>
  <c r="J9" i="3"/>
  <c r="L119" i="2"/>
  <c r="L126" i="2"/>
  <c r="K119" i="2"/>
  <c r="K126" i="2"/>
  <c r="J126" i="2"/>
  <c r="L107" i="2"/>
  <c r="L108" i="2"/>
  <c r="K108" i="2"/>
  <c r="L102" i="2"/>
  <c r="H69" i="2"/>
  <c r="G69" i="2" s="1"/>
  <c r="K70" i="2"/>
  <c r="J70" i="2"/>
  <c r="L54" i="2"/>
  <c r="L36" i="2"/>
  <c r="L39" i="2"/>
  <c r="K25" i="2"/>
  <c r="L18" i="2"/>
  <c r="L19" i="2"/>
  <c r="L13" i="2"/>
  <c r="K13" i="2"/>
  <c r="K31" i="3"/>
  <c r="F31" i="3"/>
  <c r="F44" i="3"/>
  <c r="L44" i="3" s="1"/>
  <c r="H44" i="3"/>
  <c r="G44" i="3" s="1"/>
  <c r="I31" i="3"/>
  <c r="I18" i="3"/>
  <c r="K57" i="2" l="1"/>
  <c r="J107" i="2"/>
  <c r="K106" i="2"/>
  <c r="K107" i="2"/>
  <c r="J25" i="2"/>
  <c r="D64" i="2"/>
  <c r="J64" i="2" s="1"/>
  <c r="E63" i="2"/>
  <c r="J51" i="2"/>
  <c r="J119" i="2"/>
  <c r="D105" i="2"/>
  <c r="L12" i="2"/>
  <c r="I24" i="4"/>
  <c r="I23" i="4" s="1"/>
  <c r="I22" i="4" s="1"/>
  <c r="G26" i="4"/>
  <c r="K12" i="2"/>
  <c r="J13" i="2"/>
  <c r="J98" i="2"/>
  <c r="E68" i="2"/>
  <c r="D68" i="2" s="1"/>
  <c r="D69" i="2"/>
  <c r="J69" i="2" s="1"/>
  <c r="G50" i="2"/>
  <c r="J50" i="2" s="1"/>
  <c r="H49" i="2"/>
  <c r="K49" i="2" s="1"/>
  <c r="D24" i="2"/>
  <c r="L24" i="2"/>
  <c r="K24" i="2"/>
  <c r="G24" i="2"/>
  <c r="G12" i="2"/>
  <c r="D12" i="2"/>
  <c r="F49" i="2"/>
  <c r="D49" i="2" s="1"/>
  <c r="D18" i="2"/>
  <c r="J102" i="2"/>
  <c r="K18" i="2"/>
  <c r="G18" i="2"/>
  <c r="L98" i="2"/>
  <c r="K64" i="2"/>
  <c r="F7" i="3"/>
  <c r="F31" i="4" s="1"/>
  <c r="I7" i="3"/>
  <c r="I31" i="4" s="1"/>
  <c r="L31" i="3"/>
  <c r="G7" i="3"/>
  <c r="K50" i="2"/>
  <c r="J31" i="3"/>
  <c r="J25" i="3"/>
  <c r="H68" i="2"/>
  <c r="K69" i="2"/>
  <c r="L50" i="2"/>
  <c r="J18" i="3"/>
  <c r="J20" i="3"/>
  <c r="L18" i="3"/>
  <c r="L20" i="3"/>
  <c r="H7" i="3"/>
  <c r="H30" i="4" s="1"/>
  <c r="E44" i="3"/>
  <c r="D44" i="3"/>
  <c r="J38" i="3"/>
  <c r="E105" i="2" l="1"/>
  <c r="K105" i="2" s="1"/>
  <c r="J106" i="2"/>
  <c r="E11" i="2"/>
  <c r="F11" i="2"/>
  <c r="F9" i="2" s="1"/>
  <c r="D31" i="4"/>
  <c r="F29" i="4"/>
  <c r="F28" i="4" s="1"/>
  <c r="F27" i="4" s="1"/>
  <c r="G31" i="4"/>
  <c r="I29" i="4"/>
  <c r="I28" i="4" s="1"/>
  <c r="I27" i="4" s="1"/>
  <c r="I21" i="4" s="1"/>
  <c r="I20" i="4" s="1"/>
  <c r="I7" i="4" s="1"/>
  <c r="G30" i="4"/>
  <c r="H29" i="4"/>
  <c r="J24" i="2"/>
  <c r="K68" i="2"/>
  <c r="G68" i="2"/>
  <c r="J68" i="2" s="1"/>
  <c r="K63" i="2"/>
  <c r="D63" i="2"/>
  <c r="J63" i="2" s="1"/>
  <c r="J12" i="2"/>
  <c r="J105" i="2"/>
  <c r="J18" i="2"/>
  <c r="L49" i="2"/>
  <c r="G49" i="2"/>
  <c r="J49" i="2" s="1"/>
  <c r="K44" i="3"/>
  <c r="E7" i="3"/>
  <c r="E30" i="4" s="1"/>
  <c r="J44" i="3"/>
  <c r="D7" i="3"/>
  <c r="L7" i="3"/>
  <c r="I63" i="3"/>
  <c r="K38" i="3"/>
  <c r="L11" i="2" l="1"/>
  <c r="D11" i="2"/>
  <c r="D9" i="2" s="1"/>
  <c r="D63" i="3" s="1"/>
  <c r="E9" i="2"/>
  <c r="E25" i="4" s="1"/>
  <c r="E24" i="4" s="1"/>
  <c r="E23" i="4" s="1"/>
  <c r="H28" i="4"/>
  <c r="G29" i="4"/>
  <c r="D30" i="4"/>
  <c r="E29" i="4"/>
  <c r="L9" i="2"/>
  <c r="F26" i="4"/>
  <c r="F63" i="3"/>
  <c r="J7" i="3"/>
  <c r="K7" i="3"/>
  <c r="K39" i="2"/>
  <c r="D25" i="4" l="1"/>
  <c r="E63" i="3"/>
  <c r="H27" i="4"/>
  <c r="G27" i="4" s="1"/>
  <c r="G28" i="4"/>
  <c r="E28" i="4"/>
  <c r="D29" i="4"/>
  <c r="D26" i="4"/>
  <c r="F24" i="4"/>
  <c r="E22" i="4"/>
  <c r="H36" i="2"/>
  <c r="G39" i="2"/>
  <c r="J39" i="2" s="1"/>
  <c r="G36" i="2" l="1"/>
  <c r="J36" i="2" s="1"/>
  <c r="H11" i="2"/>
  <c r="K36" i="2"/>
  <c r="E27" i="4"/>
  <c r="D27" i="4" s="1"/>
  <c r="D28" i="4"/>
  <c r="F23" i="4"/>
  <c r="D24" i="4"/>
  <c r="H9" i="2" l="1"/>
  <c r="G11" i="2"/>
  <c r="K11" i="2"/>
  <c r="E21" i="4"/>
  <c r="E20" i="4" s="1"/>
  <c r="F22" i="4"/>
  <c r="D23" i="4"/>
  <c r="G9" i="2" l="1"/>
  <c r="J11" i="2"/>
  <c r="H25" i="4"/>
  <c r="H63" i="3"/>
  <c r="K9" i="2"/>
  <c r="F21" i="4"/>
  <c r="D22" i="4"/>
  <c r="E7" i="4"/>
  <c r="H24" i="4" l="1"/>
  <c r="G25" i="4"/>
  <c r="G63" i="3"/>
  <c r="J9" i="2"/>
  <c r="F20" i="4"/>
  <c r="D21" i="4"/>
  <c r="H23" i="4" l="1"/>
  <c r="G24" i="4"/>
  <c r="F7" i="4"/>
  <c r="D20" i="4"/>
  <c r="D7" i="4" s="1"/>
  <c r="G23" i="4" l="1"/>
  <c r="H22" i="4"/>
  <c r="H21" i="4" l="1"/>
  <c r="G22" i="4"/>
  <c r="H20" i="4" l="1"/>
  <c r="G21" i="4"/>
  <c r="G20" i="4" l="1"/>
  <c r="G7" i="4" s="1"/>
  <c r="H7" i="4"/>
</calcChain>
</file>

<file path=xl/sharedStrings.xml><?xml version="1.0" encoding="utf-8"?>
<sst xmlns="http://schemas.openxmlformats.org/spreadsheetml/2006/main" count="736" uniqueCount="452">
  <si>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</si>
  <si>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</si>
  <si>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</si>
  <si>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</si>
  <si>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</si>
  <si>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</si>
  <si>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</si>
  <si>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бюджеты муници- пальных районов</t>
  </si>
  <si>
    <t>бюджеты городских поселений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</si>
  <si>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</si>
  <si>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</si>
  <si>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</si>
  <si>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</si>
  <si>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</si>
  <si>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</si>
  <si>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</si>
  <si>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</si>
  <si>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</si>
  <si>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</si>
  <si>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</si>
  <si>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</si>
  <si>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</si>
  <si>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</si>
  <si>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</si>
  <si>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</si>
  <si>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</si>
  <si>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</si>
  <si>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</si>
  <si>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</si>
  <si>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</si>
  <si>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</si>
  <si>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</si>
  <si>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</si>
  <si>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</si>
  <si>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</si>
  <si>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</si>
  <si>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</si>
  <si>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</si>
  <si>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</si>
  <si>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</si>
  <si>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</si>
  <si>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</si>
  <si>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</si>
  <si>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</si>
  <si>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</si>
  <si>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</si>
  <si>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</si>
  <si>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</si>
  <si>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</si>
  <si>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</si>
  <si>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</si>
  <si>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</si>
  <si>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</si>
  <si>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</si>
  <si>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</si>
  <si>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000 1050202002 0000 110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</si>
  <si>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</si>
  <si>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</si>
  <si>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</si>
  <si>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</si>
  <si>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</si>
  <si>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 Земельный налог</t>
  </si>
  <si>
    <t xml:space="preserve"> 000 1060600000 0000 110</t>
  </si>
  <si>
    <t xml:space="preserve">  Земельный налог с организаций, обладающих земельным участком, расположенным в границах городских  поселений</t>
  </si>
  <si>
    <t xml:space="preserve">  Земельный налог с физических лиц, обладающих земельным участком, расположенным в границах  городских  поселений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</si>
  <si>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</si>
  <si>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</si>
  <si>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</si>
  <si>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</si>
  <si>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</si>
  <si>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</si>
  <si>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</si>
  <si>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</si>
  <si>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</si>
  <si>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</si>
  <si>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</si>
  <si>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</si>
  <si>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</si>
  <si>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</si>
  <si>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</si>
  <si>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</si>
  <si>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</si>
  <si>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</si>
  <si>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</si>
  <si>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</si>
  <si>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</si>
  <si>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</si>
  <si>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</si>
  <si>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</si>
  <si>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</si>
  <si>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</si>
  <si>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</si>
  <si>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</si>
  <si>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</si>
  <si>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</si>
  <si>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</si>
  <si>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</si>
  <si>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</si>
  <si>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</si>
  <si>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</si>
  <si>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</si>
  <si>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</si>
  <si>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</si>
  <si>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</si>
  <si>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</si>
  <si>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</si>
  <si>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</si>
  <si>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</si>
  <si>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</si>
  <si>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</si>
  <si>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</si>
  <si>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</si>
  <si>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</si>
  <si>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</si>
  <si>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</si>
  <si>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</si>
  <si>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</si>
  <si>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</si>
  <si>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</si>
  <si>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</si>
  <si>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ШТРАФЫ, САНКЦИИ, ВОЗМЕЩЕНИЕ УЩЕРБА</t>
  </si>
  <si>
    <t xml:space="preserve"> 000 1160000000 0000 000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</si>
  <si>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</si>
  <si>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</si>
  <si>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</si>
  <si>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</si>
  <si>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</si>
  <si>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</si>
  <si>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</si>
  <si>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</si>
  <si>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</si>
  <si>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городских поселений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</si>
  <si>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</si>
  <si>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</si>
  <si>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</si>
  <si>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</si>
  <si>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</si>
  <si>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</si>
  <si>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 бюджетной обеспеченности</t>
  </si>
  <si>
    <t xml:space="preserve">  Дотации бюджетам городских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</si>
  <si>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</si>
  <si>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</si>
  <si>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 Субсидии бюджетам бюджетной системы Российской Федерации (межбюджетные субсидии)</t>
  </si>
  <si>
    <t xml:space="preserve">  Прочие субсидии</t>
  </si>
  <si>
    <t xml:space="preserve">  Прочие субсидии бюджетам муниципальных районов</t>
  </si>
  <si>
    <t xml:space="preserve">  Прочие субсидии бюджетам городских поселений</t>
  </si>
  <si>
    <t xml:space="preserve">  Субвенции бюджетам бюджетной системы Российской Федерации</t>
  </si>
  <si>
    <t xml:space="preserve">  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</si>
  <si>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</si>
  <si>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</si>
  <si>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</si>
  <si>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</si>
  <si>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</si>
  <si>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</si>
  <si>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</si>
  <si>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городских поселений на выполнение передаваемых полномочий субъектов Российской Федерации</t>
  </si>
  <si>
    <t xml:space="preserve">  Субвенции бюджетам на проведение Всероссийской сельскохозяйственной переписи в 2016 году</t>
  </si>
  <si>
    <t xml:space="preserve">  Субвенции бюджетам муниципальных районов на проведение Всероссийской сельскохозяйственной переписи в 2016 году</t>
  </si>
  <si>
    <t xml:space="preserve">  Прочие субвенции</t>
  </si>
  <si>
    <t xml:space="preserve">  Прочие субвенции бюджетам муниципальных районов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</si>
  <si>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</si>
  <si>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</si>
  <si>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</si>
  <si>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</si>
  <si>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</si>
  <si>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</si>
  <si>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</si>
  <si>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""</t>
  </si>
  <si>
    <t>Код расхода по бюджетной классификации</t>
  </si>
  <si>
    <t>бюджеты муниципальных районов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</si>
  <si>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</si>
  <si>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</si>
  <si>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</si>
  <si>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</si>
  <si>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</si>
  <si>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</si>
  <si>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</si>
  <si>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</si>
  <si>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</si>
  <si>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</si>
  <si>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</si>
  <si>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 Судебная система</t>
  </si>
  <si>
    <t xml:space="preserve"> 000 0105 0000000000 000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</si>
  <si>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</si>
  <si>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</si>
  <si>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 Обеспечение проведения выборов и референдумов</t>
  </si>
  <si>
    <t xml:space="preserve"> 000 0107 0000000000 000</t>
  </si>
  <si>
    <t xml:space="preserve">  Резервные фонды</t>
  </si>
  <si>
    <t xml:space="preserve"> 000 0111 0000000000 000</t>
  </si>
  <si>
    <t xml:space="preserve">  Другие общегосударственные вопросы</t>
  </si>
  <si>
    <t xml:space="preserve"> 000 0113 0000000000 000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</si>
  <si>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</si>
  <si>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</si>
  <si>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</si>
  <si>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</si>
  <si>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</si>
  <si>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</si>
  <si>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</si>
  <si>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</si>
  <si>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 Обеспечение пожарной безопасности</t>
  </si>
  <si>
    <t xml:space="preserve"> 000 0310 0000000000 000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</si>
  <si>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</si>
  <si>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</si>
  <si>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</si>
  <si>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</si>
  <si>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 Сельское хозяйство и рыболовство</t>
  </si>
  <si>
    <t xml:space="preserve"> 000 0405 0000000000 000</t>
  </si>
  <si>
    <t xml:space="preserve">  Лесное хозяйство</t>
  </si>
  <si>
    <t xml:space="preserve"> 000 0407 0000000000 000</t>
  </si>
  <si>
    <t xml:space="preserve">  Дорожное хозяйство (дорожные фонды)</t>
  </si>
  <si>
    <t xml:space="preserve"> 000 0409 0000000000 000</t>
  </si>
  <si>
    <t xml:space="preserve">  Другие вопросы в области национальной экономики</t>
  </si>
  <si>
    <t xml:space="preserve"> 000 0412 0000000000 000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</si>
  <si>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</si>
  <si>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</si>
  <si>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</si>
  <si>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</si>
  <si>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 Коммунальное хозяйство</t>
  </si>
  <si>
    <t xml:space="preserve"> 000 0502 0000000000 000</t>
  </si>
  <si>
    <t xml:space="preserve">  Благоустройство</t>
  </si>
  <si>
    <t xml:space="preserve"> 000 0503 0000000000 000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</si>
  <si>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</si>
  <si>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</si>
  <si>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</si>
  <si>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</si>
  <si>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 Общее образование</t>
  </si>
  <si>
    <t xml:space="preserve"> 000 0702 0000000000 000</t>
  </si>
  <si>
    <t xml:space="preserve">  Молодежная политика и оздоровление детей</t>
  </si>
  <si>
    <t xml:space="preserve"> 000 0707 0000000000 000</t>
  </si>
  <si>
    <t xml:space="preserve">  Другие вопросы в области образования</t>
  </si>
  <si>
    <t xml:space="preserve"> 000 0709 0000000000 000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</si>
  <si>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</si>
  <si>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</si>
  <si>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</si>
  <si>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</si>
  <si>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 Другие вопросы в области культуры, кинематографии</t>
  </si>
  <si>
    <t xml:space="preserve"> 000 0804 0000000000 000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</si>
  <si>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</si>
  <si>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</si>
  <si>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</si>
  <si>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</si>
  <si>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населения</t>
  </si>
  <si>
    <t xml:space="preserve"> 000 1003 0000000000 000</t>
  </si>
  <si>
    <t xml:space="preserve">  Другие вопросы в области социальной политики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</si>
  <si>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</si>
  <si>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</si>
  <si>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</si>
  <si>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</si>
  <si>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 Другие вопросы в области физической культуры и спорта</t>
  </si>
  <si>
    <t xml:space="preserve"> 000 1105 0000000000 000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</si>
  <si>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</si>
  <si>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</si>
  <si>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</si>
  <si>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</si>
  <si>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</si>
  <si>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</si>
  <si>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Прочие межбюджетные трансферты общего характера</t>
  </si>
  <si>
    <t xml:space="preserve"> 000 1403 0000000000 000</t>
  </si>
  <si>
    <t>Результат исполнения бюджета (дефицит / профицит)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</si>
  <si>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</si>
  <si>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</si>
  <si>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</si>
  <si>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</si>
  <si>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</si>
  <si>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</si>
  <si>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</si>
  <si>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</si>
  <si>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</si>
  <si>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</si>
  <si>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</si>
  <si>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</si>
  <si>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</si>
  <si>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</si>
  <si>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</si>
  <si>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</si>
  <si>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</si>
  <si>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</si>
  <si>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</si>
  <si>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</si>
  <si>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</si>
  <si>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</si>
  <si>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</si>
  <si>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</si>
  <si>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</si>
  <si>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</si>
  <si>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</si>
  <si>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</si>
  <si>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</si>
  <si>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</si>
  <si>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</si>
  <si>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</si>
  <si>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</si>
  <si>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</si>
  <si>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</si>
  <si>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городских поселений</t>
  </si>
  <si>
    <t xml:space="preserve"> 000 0105020113 0000 510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</si>
  <si>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</si>
  <si>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</si>
  <si>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</si>
  <si>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</si>
  <si>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</si>
  <si>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</si>
  <si>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</si>
  <si>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</si>
  <si>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городских поселений</t>
  </si>
  <si>
    <t xml:space="preserve"> 000 0105020113 0000 610</t>
  </si>
  <si>
    <t>Исполнение</t>
  </si>
  <si>
    <t>консолидированный бюджет района</t>
  </si>
  <si>
    <t>1.Доходы</t>
  </si>
  <si>
    <t>2.Расходы</t>
  </si>
  <si>
    <t>3.Источники финансирования</t>
  </si>
  <si>
    <t>Налог, взимаемый с налогоплательщиков, выбравших в качестве объекта налогооблажения доходы</t>
  </si>
  <si>
    <t>000 105 01011 01 000 110</t>
  </si>
  <si>
    <t>Налог, взимаемый с налогоплательщиков, выбравших в качестве объекта налогооблажения доходы, уменьшенные на величину расходов</t>
  </si>
  <si>
    <t>Минимальный налог, зачисляемый в бюджеты субъектов РФ</t>
  </si>
  <si>
    <t>000 105 01050 01 000 110</t>
  </si>
  <si>
    <t>Налог, взимаемый в связи с применением упрощенной системы налогооблажения</t>
  </si>
  <si>
    <t>000 105 01000 00 000 110</t>
  </si>
  <si>
    <t>Органы внутренних дел</t>
  </si>
  <si>
    <t>000 0302 0000000000 000</t>
  </si>
  <si>
    <t>% исполнения к плану консолидированного бюджета района</t>
  </si>
  <si>
    <t xml:space="preserve">% исполнения к плану бюджета муниципального района </t>
  </si>
  <si>
    <t xml:space="preserve">% исполнения к плану бюджета городских поселений </t>
  </si>
  <si>
    <t>ЗДРАВООХРАНЕНИЕ</t>
  </si>
  <si>
    <t>Другие вопросы в области здравоохранения</t>
  </si>
  <si>
    <t xml:space="preserve"> 000 0900 0000000000 000</t>
  </si>
  <si>
    <t xml:space="preserve"> 000 0909 0000000000 000</t>
  </si>
  <si>
    <t>ОХРАНА ОКРУЖАЮЩЕЙ СРЕДЫ</t>
  </si>
  <si>
    <t>Другие вопросы в области охраны окружающей среды</t>
  </si>
  <si>
    <t xml:space="preserve"> 000 0600 0000000000 000</t>
  </si>
  <si>
    <t xml:space="preserve"> 000 0605 0000000000 000</t>
  </si>
  <si>
    <t>10</t>
  </si>
  <si>
    <t>11</t>
  </si>
  <si>
    <t>12</t>
  </si>
  <si>
    <t>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</si>
  <si>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</si>
  <si>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000 1170105010 0000 180</t>
  </si>
  <si>
    <t>Другие вопросы в области жилищно-коммунального хозяйства</t>
  </si>
  <si>
    <t xml:space="preserve"> 000 0505 0000000000 000</t>
  </si>
  <si>
    <t xml:space="preserve"> 000 1170105005 0000 180</t>
  </si>
  <si>
    <t>Единый налог, взимаемый с налогоплательщиков, выбравших в качестве объекта налогооблажения доходы, уменьшенные на величину расходов</t>
  </si>
  <si>
    <t>000 105 01022 01 000 110</t>
  </si>
  <si>
    <t>Всего расходов</t>
  </si>
  <si>
    <t xml:space="preserve"> 000 1060103010 0000 110</t>
  </si>
  <si>
    <t xml:space="preserve"> 000 1060604310 0000 110</t>
  </si>
  <si>
    <t xml:space="preserve"> 000 1060601310 0000 110</t>
  </si>
  <si>
    <t xml:space="preserve">  Дополнительное образование</t>
  </si>
  <si>
    <t xml:space="preserve"> 000 0703 0000000000 000</t>
  </si>
  <si>
    <t>Единый налог, взимаемый с налогоплательщиков, выбравших в качестве объекта налогооблажения доходы</t>
  </si>
  <si>
    <t>000 105 01012 01 000 110</t>
  </si>
  <si>
    <t>000 105 0102 1011 000 110</t>
  </si>
  <si>
    <t xml:space="preserve">  Субсидии бюджетам на поддержку отрасли культуры</t>
  </si>
  <si>
    <t xml:space="preserve"> 000 1060603310 0000 110</t>
  </si>
  <si>
    <t xml:space="preserve">  ВОЗВРАТ ОСТАТКОВ СУБСИДИЙ, СУБВЕНЦИЙ ИЗ БЮДЖЕТОВ МУНИЦИПАЛЬНЫХ РАЙОНОВ </t>
  </si>
  <si>
    <t>000 2070503013 0000 180</t>
  </si>
  <si>
    <t>Субвенция на составление списков присяжных заседателей</t>
  </si>
  <si>
    <t>000 1004 0000000000 000</t>
  </si>
  <si>
    <t xml:space="preserve"> 000 1401 0000000000 000</t>
  </si>
  <si>
    <t xml:space="preserve"> 000 1050402002 1000 110</t>
  </si>
  <si>
    <t xml:space="preserve"> 000 1050400000 0000 110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</si>
  <si>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</si>
  <si>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</si>
  <si>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</si>
  <si>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000 1160108001 0000 140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</si>
  <si>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</si>
  <si>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000 1160108301 0000 140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</si>
  <si>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</si>
  <si>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 xml:space="preserve"> 000 1160111001 0000 140</t>
  </si>
  <si>
    <t xml:space="preserve">  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</si>
  <si>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 xml:space="preserve"> 000 1160111301 0000 140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</si>
  <si>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</si>
  <si>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</si>
  <si>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</si>
  <si>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</si>
  <si>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</si>
  <si>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</si>
  <si>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</si>
  <si>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</si>
  <si>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законами субъектов Российской Федерации об административных правонарушениях</t>
  </si>
  <si>
    <t xml:space="preserve"> 000 1160200002 0000 140</t>
  </si>
  <si>
    <t xml:space="preserve"> 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</si>
  <si>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000 1160202002 0000 140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</si>
  <si>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</si>
  <si>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000 1160700001 0000 140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</si>
  <si>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</si>
  <si>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000 1160701000 0000 140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</si>
  <si>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</si>
  <si>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000 1160701005 0000 140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</si>
  <si>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</si>
  <si>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</si>
  <si>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Платежи в целях возмещения ущерба при расторжении муниципального контракта в связи с односторонним отказом исполнителя (подрядчика) от его исполнения</t>
  </si>
  <si>
    <t xml:space="preserve"> 000 1161008000 0000 140</t>
  </si>
  <si>
    <t xml:space="preserve">  Платежи в целях возмещения ущерба при расторжении муниципального контракта, заключенного с муниципальным органом муниципального района (муниципальным казенным учреждением), в связи с односторонним отказом исполнителя (подрядчика) от его исполнения (за исключением муниципального контракта, финансируемого за счет средств муниципального дорожного фонда)</t>
  </si>
  <si>
    <t xml:space="preserve"> 000 1161008105 0000 140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</si>
  <si>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</si>
  <si>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</si>
  <si>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</si>
  <si>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</si>
  <si>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Платежи, уплачиваемые в целях возмещения вреда</t>
  </si>
  <si>
    <t xml:space="preserve"> 000 1161100001 0000 140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</si>
  <si>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</si>
  <si>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000 1161105001 0000 140</t>
  </si>
  <si>
    <t>Прочиедоходы от компенсации затрат бюджетов муниципальных районов</t>
  </si>
  <si>
    <t xml:space="preserve"> 000 1130299505 0000 130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</si>
  <si>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</si>
  <si>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000 1160105301 0000 140</t>
  </si>
  <si>
    <t xml:space="preserve"> 000 1170505013 0000 180</t>
  </si>
  <si>
    <t xml:space="preserve"> 000 1160120301 0000 140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</si>
  <si>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</si>
  <si>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000 1006 0000000000 000</t>
  </si>
  <si>
    <t xml:space="preserve"> 000 2021000000 0000 150</t>
  </si>
  <si>
    <t xml:space="preserve"> 000 2021000100 0000 150</t>
  </si>
  <si>
    <t xml:space="preserve"> 000 2021500105 0000 150</t>
  </si>
  <si>
    <t xml:space="preserve"> 000 2021500113 0000 150</t>
  </si>
  <si>
    <t xml:space="preserve"> 000 2021000300 0000 150</t>
  </si>
  <si>
    <t xml:space="preserve"> 000 2021502 050000 150</t>
  </si>
  <si>
    <t xml:space="preserve"> 000 2022000000 0000 150</t>
  </si>
  <si>
    <t xml:space="preserve"> 000 202225467 05 0000 150</t>
  </si>
  <si>
    <t xml:space="preserve"> 000 2022999900 0000 150</t>
  </si>
  <si>
    <t xml:space="preserve"> 000 2022999905 0000 150</t>
  </si>
  <si>
    <t xml:space="preserve"> 000 2022999913 0000 150</t>
  </si>
  <si>
    <t xml:space="preserve"> 000 2023000000 0000 150</t>
  </si>
  <si>
    <t xml:space="preserve"> 000 2023000700 0000 150</t>
  </si>
  <si>
    <t xml:space="preserve"> 000 20233000705 0000 150</t>
  </si>
  <si>
    <t xml:space="preserve"> 000 2023015000 0000 150</t>
  </si>
  <si>
    <t xml:space="preserve"> 000 2023001513 0000 150</t>
  </si>
  <si>
    <t xml:space="preserve"> 000 2023002200 0000 150</t>
  </si>
  <si>
    <t xml:space="preserve"> 000 2023002205 0000 150</t>
  </si>
  <si>
    <t xml:space="preserve"> 000 2023002400 0000 150</t>
  </si>
  <si>
    <t xml:space="preserve"> 000 2023002405 0000 150</t>
  </si>
  <si>
    <t xml:space="preserve"> 000 202356900 0000 150</t>
  </si>
  <si>
    <t xml:space="preserve"> 000 2023546905 0000 150</t>
  </si>
  <si>
    <t xml:space="preserve"> 000 2023002413 0000 150</t>
  </si>
  <si>
    <t xml:space="preserve"> 000 20235120 050000 150</t>
  </si>
  <si>
    <t xml:space="preserve"> 000 2023999900 0000 150</t>
  </si>
  <si>
    <t xml:space="preserve"> 000 2023999905 0000 150</t>
  </si>
  <si>
    <t xml:space="preserve"> 000 2024000000 0000 150</t>
  </si>
  <si>
    <t xml:space="preserve"> 000 2024001400 0000 150</t>
  </si>
  <si>
    <t xml:space="preserve"> 000 2024001405 0000 150</t>
  </si>
  <si>
    <t>Прочие межбюджетные трансферты</t>
  </si>
  <si>
    <t xml:space="preserve"> 000 20249999 000000 150</t>
  </si>
  <si>
    <t xml:space="preserve"> 000 2024999905 0000 150</t>
  </si>
  <si>
    <t xml:space="preserve"> 000 21960010005 0000 150</t>
  </si>
  <si>
    <t xml:space="preserve"> 000 2196001013 0000 150</t>
  </si>
  <si>
    <t>000 1160119301 0000 140</t>
  </si>
  <si>
    <t xml:space="preserve"> 000 2024999913 0000 150</t>
  </si>
  <si>
    <t>Прочие межбюджетные трансферты муниципальных районов</t>
  </si>
  <si>
    <t>Почие межбюджетные трансферты поселений</t>
  </si>
  <si>
    <t xml:space="preserve"> 000 1110503513 0000 120</t>
  </si>
  <si>
    <t xml:space="preserve">СПРАВКА ОБ ИСПОЛНЕНИИ КОНСОЛИДИРОВАННОГО БЮДЖЕТА МАМСКО-ЧУЙСКОГО РАЙОНА ЗА сентябрь 2020 ГОДА 
</t>
  </si>
  <si>
    <t xml:space="preserve"> 000 20225304 05 0000 150</t>
  </si>
  <si>
    <t xml:space="preserve">  Субсидии бюджетам муниципальных районов  по организации  бесплатным горячим питанием обучающих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</si>
</sst>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19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</fills>
  <borders count="8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89">
    <xf numFmtId="0" fontId="0" fillId="0" borderId="0"/>
    <xf numFmtId="0" fontId="1" fillId="0" borderId="1"/>
    <xf numFmtId="0" fontId="2" fillId="0" borderId="1">
      <alignment horizontal="center" wrapText="1"/>
    </xf>
    <xf numFmtId="0" fontId="3" fillId="0" borderId="1"/>
    <xf numFmtId="0" fontId="3" fillId="0" borderId="2"/>
    <xf numFmtId="0" fontId="4" fillId="0" borderId="1"/>
    <xf numFmtId="0" fontId="5" fillId="0" borderId="1"/>
    <xf numFmtId="0" fontId="6" fillId="0" borderId="6">
      <alignment horizontal="center"/>
    </xf>
    <xf numFmtId="0" fontId="6" fillId="0" borderId="8">
      <alignment horizontal="center"/>
    </xf>
    <xf numFmtId="0" fontId="4" fillId="0" borderId="9"/>
    <xf numFmtId="0" fontId="6" fillId="0" borderId="1">
      <alignment horizontal="center"/>
    </xf>
    <xf numFmtId="0" fontId="6" fillId="0" borderId="10">
      <alignment horizontal="center"/>
    </xf>
    <xf numFmtId="0" fontId="3" fillId="0" borderId="11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">
      <alignment horizontal="right"/>
    </xf>
    <xf numFmtId="49" fontId="8" fillId="0" borderId="12">
      <alignment horizontal="right"/>
    </xf>
    <xf numFmtId="49" fontId="4" fillId="0" borderId="13">
      <alignment horizontal="center"/>
    </xf>
    <xf numFmtId="0" fontId="4" fillId="0" borderId="14"/>
    <xf numFmtId="49" fontId="4" fillId="0" borderId="1">
      <alignment horizontal="center"/>
    </xf>
    <xf numFmtId="49" fontId="6" fillId="0" borderId="1">
      <alignment horizontal="right"/>
    </xf>
    <xf numFmtId="0" fontId="6" fillId="0" borderId="1"/>
    <xf numFmtId="0" fontId="6" fillId="0" borderId="1">
      <alignment horizontal="right"/>
    </xf>
    <xf numFmtId="0" fontId="6" fillId="0" borderId="12">
      <alignment horizontal="right"/>
    </xf>
    <xf numFmtId="164" fontId="6" fillId="0" borderId="15">
      <alignment horizontal="center"/>
    </xf>
    <xf numFmtId="164" fontId="6" fillId="0" borderId="1">
      <alignment horizontal="center"/>
    </xf>
    <xf numFmtId="49" fontId="6" fillId="0" borderId="1"/>
    <xf numFmtId="0" fontId="6" fillId="0" borderId="16">
      <alignment horizontal="center"/>
    </xf>
    <xf numFmtId="0" fontId="6" fillId="0" borderId="2">
      <alignment wrapText="1"/>
    </xf>
    <xf numFmtId="49" fontId="6" fillId="0" borderId="17">
      <alignment horizontal="center"/>
    </xf>
    <xf numFmtId="49" fontId="6" fillId="0" borderId="1">
      <alignment horizontal="center"/>
    </xf>
    <xf numFmtId="0" fontId="6" fillId="0" borderId="3">
      <alignment wrapText="1"/>
    </xf>
    <xf numFmtId="49" fontId="6" fillId="0" borderId="15">
      <alignment horizontal="center"/>
    </xf>
    <xf numFmtId="0" fontId="6" fillId="0" borderId="7">
      <alignment horizontal="left"/>
    </xf>
    <xf numFmtId="49" fontId="6" fillId="0" borderId="7"/>
    <xf numFmtId="0" fontId="6" fillId="0" borderId="15">
      <alignment horizontal="center"/>
    </xf>
    <xf numFmtId="49" fontId="6" fillId="0" borderId="18">
      <alignment horizontal="center"/>
    </xf>
    <xf numFmtId="0" fontId="9" fillId="0" borderId="1"/>
    <xf numFmtId="0" fontId="9" fillId="0" borderId="10"/>
    <xf numFmtId="0" fontId="9" fillId="0" borderId="19"/>
    <xf numFmtId="0" fontId="1" fillId="0" borderId="1">
      <alignment horizontal="center"/>
    </xf>
    <xf numFmtId="49" fontId="6" fillId="0" borderId="4">
      <alignment horizontal="center" vertical="center" wrapText="1"/>
    </xf>
    <xf numFmtId="49" fontId="6" fillId="0" borderId="4">
      <alignment horizontal="center" vertical="center" wrapText="1"/>
    </xf>
    <xf numFmtId="0" fontId="6" fillId="0" borderId="4">
      <alignment horizontal="center" vertical="center" wrapText="1"/>
    </xf>
    <xf numFmtId="49" fontId="6" fillId="0" borderId="4">
      <alignment horizontal="center" vertical="center" wrapText="1"/>
    </xf>
    <xf numFmtId="49" fontId="6" fillId="0" borderId="8">
      <alignment horizontal="center" vertical="center" wrapText="1"/>
    </xf>
    <xf numFmtId="0" fontId="6" fillId="0" borderId="20">
      <alignment horizontal="left" wrapText="1"/>
    </xf>
    <xf numFmtId="49" fontId="6" fillId="0" borderId="21">
      <alignment horizontal="center" wrapText="1"/>
    </xf>
    <xf numFmtId="49" fontId="6" fillId="0" borderId="22">
      <alignment horizontal="center"/>
    </xf>
    <xf numFmtId="4" fontId="6" fillId="0" borderId="4">
      <alignment horizontal="right"/>
    </xf>
    <xf numFmtId="4" fontId="6" fillId="0" borderId="20">
      <alignment horizontal="right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3">
      <alignment horizontal="center"/>
    </xf>
    <xf numFmtId="0" fontId="6" fillId="0" borderId="26">
      <alignment horizontal="left" wrapText="1" indent="2"/>
    </xf>
    <xf numFmtId="49" fontId="6" fillId="0" borderId="27">
      <alignment horizontal="center"/>
    </xf>
    <xf numFmtId="49" fontId="6" fillId="0" borderId="28">
      <alignment horizontal="center"/>
    </xf>
    <xf numFmtId="4" fontId="6" fillId="0" borderId="28">
      <alignment horizontal="right"/>
    </xf>
    <xf numFmtId="4" fontId="6" fillId="0" borderId="26">
      <alignment horizontal="right"/>
    </xf>
    <xf numFmtId="0" fontId="6" fillId="0" borderId="29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1" fillId="0" borderId="1"/>
    <xf numFmtId="0" fontId="6" fillId="0" borderId="1"/>
    <xf numFmtId="0" fontId="6" fillId="0" borderId="1">
      <alignment horizontal="center"/>
    </xf>
    <xf numFmtId="0" fontId="6" fillId="0" borderId="2">
      <alignment horizontal="left"/>
    </xf>
    <xf numFmtId="49" fontId="6" fillId="0" borderId="2"/>
    <xf numFmtId="0" fontId="6" fillId="0" borderId="2"/>
    <xf numFmtId="0" fontId="4" fillId="0" borderId="2"/>
    <xf numFmtId="0" fontId="6" fillId="0" borderId="30">
      <alignment horizontal="left" wrapText="1"/>
    </xf>
    <xf numFmtId="49" fontId="6" fillId="0" borderId="28">
      <alignment horizontal="center" wrapText="1"/>
    </xf>
    <xf numFmtId="0" fontId="6" fillId="0" borderId="26">
      <alignment horizontal="left" wrapText="1"/>
    </xf>
    <xf numFmtId="0" fontId="6" fillId="0" borderId="31">
      <alignment horizontal="left" wrapText="1" indent="1"/>
    </xf>
    <xf numFmtId="49" fontId="6" fillId="0" borderId="32">
      <alignment horizontal="center" wrapText="1"/>
    </xf>
    <xf numFmtId="49" fontId="6" fillId="0" borderId="4">
      <alignment horizontal="center"/>
    </xf>
    <xf numFmtId="49" fontId="6" fillId="0" borderId="20">
      <alignment horizontal="center"/>
    </xf>
    <xf numFmtId="0" fontId="6" fillId="0" borderId="33"/>
    <xf numFmtId="0" fontId="1" fillId="0" borderId="34">
      <alignment horizontal="left" wrapText="1"/>
    </xf>
    <xf numFmtId="0" fontId="6" fillId="0" borderId="35">
      <alignment horizontal="center" wrapText="1"/>
    </xf>
    <xf numFmtId="49" fontId="6" fillId="0" borderId="36">
      <alignment horizontal="center" wrapText="1"/>
    </xf>
    <xf numFmtId="4" fontId="6" fillId="0" borderId="22">
      <alignment horizontal="right"/>
    </xf>
    <xf numFmtId="0" fontId="1" fillId="0" borderId="37">
      <alignment horizontal="left" wrapText="1"/>
    </xf>
    <xf numFmtId="4" fontId="6" fillId="0" borderId="37">
      <alignment horizontal="right"/>
    </xf>
    <xf numFmtId="0" fontId="6" fillId="0" borderId="1">
      <alignment horizontal="center" wrapText="1"/>
    </xf>
    <xf numFmtId="0" fontId="1" fillId="0" borderId="1">
      <alignment horizontal="center"/>
    </xf>
    <xf numFmtId="49" fontId="6" fillId="0" borderId="1"/>
    <xf numFmtId="0" fontId="1" fillId="0" borderId="2"/>
    <xf numFmtId="49" fontId="6" fillId="0" borderId="2">
      <alignment horizontal="left"/>
    </xf>
    <xf numFmtId="0" fontId="6" fillId="0" borderId="38">
      <alignment horizontal="left" wrapText="1"/>
    </xf>
    <xf numFmtId="0" fontId="6" fillId="0" borderId="39">
      <alignment horizontal="left" wrapText="1"/>
    </xf>
    <xf numFmtId="0" fontId="6" fillId="0" borderId="40">
      <alignment horizontal="left" wrapText="1"/>
    </xf>
    <xf numFmtId="0" fontId="6" fillId="0" borderId="41">
      <alignment horizontal="left" wrapText="1"/>
    </xf>
    <xf numFmtId="0" fontId="4" fillId="0" borderId="25"/>
    <xf numFmtId="0" fontId="4" fillId="0" borderId="23"/>
    <xf numFmtId="0" fontId="6" fillId="0" borderId="38">
      <alignment horizontal="left" wrapText="1" indent="1"/>
    </xf>
    <xf numFmtId="49" fontId="6" fillId="0" borderId="27">
      <alignment horizontal="center" wrapText="1"/>
    </xf>
    <xf numFmtId="0" fontId="6" fillId="0" borderId="39">
      <alignment horizontal="left" wrapText="1" indent="1"/>
    </xf>
    <xf numFmtId="0" fontId="6" fillId="0" borderId="40">
      <alignment horizontal="left" wrapText="1" indent="2"/>
    </xf>
    <xf numFmtId="0" fontId="6" fillId="0" borderId="41">
      <alignment horizontal="left" wrapText="1" indent="2"/>
    </xf>
    <xf numFmtId="0" fontId="6" fillId="0" borderId="39">
      <alignment horizontal="left" wrapText="1" indent="2"/>
    </xf>
    <xf numFmtId="49" fontId="6" fillId="0" borderId="27">
      <alignment horizontal="center" shrinkToFit="1"/>
    </xf>
    <xf numFmtId="49" fontId="6" fillId="0" borderId="28">
      <alignment horizontal="center" shrinkToFit="1"/>
    </xf>
    <xf numFmtId="0" fontId="1" fillId="0" borderId="5">
      <alignment horizontal="center" vertical="center" textRotation="90" wrapText="1"/>
    </xf>
    <xf numFmtId="0" fontId="6" fillId="0" borderId="4">
      <alignment horizontal="center" vertical="top" wrapText="1"/>
    </xf>
    <xf numFmtId="0" fontId="6" fillId="0" borderId="4">
      <alignment horizontal="center" vertical="top"/>
    </xf>
    <xf numFmtId="0" fontId="6" fillId="0" borderId="4">
      <alignment horizontal="center" vertical="top"/>
    </xf>
    <xf numFmtId="49" fontId="6" fillId="0" borderId="4">
      <alignment horizontal="center" vertical="top" wrapText="1"/>
    </xf>
    <xf numFmtId="0" fontId="6" fillId="0" borderId="4">
      <alignment horizontal="center" vertical="top" wrapText="1"/>
    </xf>
    <xf numFmtId="0" fontId="1" fillId="0" borderId="42"/>
    <xf numFmtId="49" fontId="1" fillId="0" borderId="21">
      <alignment horizontal="center"/>
    </xf>
    <xf numFmtId="0" fontId="9" fillId="0" borderId="14"/>
    <xf numFmtId="49" fontId="10" fillId="0" borderId="43">
      <alignment horizontal="left" vertical="center" wrapText="1"/>
    </xf>
    <xf numFmtId="49" fontId="1" fillId="0" borderId="32">
      <alignment horizontal="center" vertical="center" wrapText="1"/>
    </xf>
    <xf numFmtId="49" fontId="6" fillId="0" borderId="41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3">
      <alignment horizontal="right"/>
    </xf>
    <xf numFmtId="49" fontId="6" fillId="0" borderId="39">
      <alignment horizontal="left" vertical="center" wrapText="1" indent="3"/>
    </xf>
    <xf numFmtId="49" fontId="6" fillId="0" borderId="27">
      <alignment horizontal="center" vertical="center" wrapText="1"/>
    </xf>
    <xf numFmtId="49" fontId="6" fillId="0" borderId="43">
      <alignment horizontal="left" vertical="center" wrapText="1" indent="3"/>
    </xf>
    <xf numFmtId="49" fontId="6" fillId="0" borderId="32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2">
      <alignment horizontal="left" vertical="center" wrapText="1"/>
    </xf>
    <xf numFmtId="0" fontId="1" fillId="0" borderId="7">
      <alignment horizontal="center" vertical="center" textRotation="90" wrapText="1"/>
    </xf>
    <xf numFmtId="49" fontId="6" fillId="0" borderId="7">
      <alignment horizontal="left" vertical="center" wrapText="1" indent="3"/>
    </xf>
    <xf numFmtId="49" fontId="6" fillId="0" borderId="7">
      <alignment horizontal="center" vertical="center" wrapText="1"/>
    </xf>
    <xf numFmtId="4" fontId="6" fillId="0" borderId="7">
      <alignment horizontal="right"/>
    </xf>
    <xf numFmtId="0" fontId="4" fillId="0" borderId="7"/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1">
      <alignment horizontal="center" vertical="center" textRotation="90" wrapText="1"/>
    </xf>
    <xf numFmtId="49" fontId="6" fillId="0" borderId="2">
      <alignment horizontal="left" vertical="center" wrapText="1" indent="3"/>
    </xf>
    <xf numFmtId="49" fontId="6" fillId="0" borderId="2">
      <alignment horizontal="center" vertical="center" wrapText="1"/>
    </xf>
    <xf numFmtId="4" fontId="6" fillId="0" borderId="2">
      <alignment horizontal="right"/>
    </xf>
    <xf numFmtId="0" fontId="1" fillId="0" borderId="6">
      <alignment horizontal="center" vertical="center" textRotation="90" wrapText="1"/>
    </xf>
    <xf numFmtId="49" fontId="1" fillId="0" borderId="21">
      <alignment horizontal="center" vertical="center" wrapText="1"/>
    </xf>
    <xf numFmtId="0" fontId="6" fillId="0" borderId="23"/>
    <xf numFmtId="49" fontId="6" fillId="0" borderId="45">
      <alignment horizontal="center" vertical="center" wrapText="1"/>
    </xf>
    <xf numFmtId="4" fontId="6" fillId="0" borderId="8">
      <alignment horizontal="right"/>
    </xf>
    <xf numFmtId="4" fontId="6" fillId="0" borderId="46">
      <alignment horizontal="right"/>
    </xf>
    <xf numFmtId="0" fontId="1" fillId="0" borderId="1">
      <alignment horizontal="center" vertical="center" textRotation="90"/>
    </xf>
    <xf numFmtId="0" fontId="1" fillId="0" borderId="6">
      <alignment horizontal="center" vertical="center" textRotation="90"/>
    </xf>
    <xf numFmtId="49" fontId="10" fillId="0" borderId="42">
      <alignment horizontal="left" vertical="center" wrapText="1"/>
    </xf>
    <xf numFmtId="0" fontId="4" fillId="0" borderId="29"/>
    <xf numFmtId="0" fontId="1" fillId="0" borderId="4">
      <alignment horizontal="center" vertical="center" textRotation="90"/>
    </xf>
    <xf numFmtId="0" fontId="6" fillId="0" borderId="21">
      <alignment horizontal="center" vertical="center"/>
    </xf>
    <xf numFmtId="0" fontId="6" fillId="0" borderId="43">
      <alignment horizontal="left" vertical="center" wrapText="1"/>
    </xf>
    <xf numFmtId="0" fontId="6" fillId="0" borderId="24">
      <alignment horizontal="center" vertical="center"/>
    </xf>
    <xf numFmtId="0" fontId="6" fillId="0" borderId="27">
      <alignment horizontal="center" vertical="center"/>
    </xf>
    <xf numFmtId="0" fontId="6" fillId="0" borderId="32">
      <alignment horizontal="center" vertical="center"/>
    </xf>
    <xf numFmtId="0" fontId="6" fillId="0" borderId="44">
      <alignment horizontal="left" vertical="center" wrapText="1"/>
    </xf>
    <xf numFmtId="49" fontId="10" fillId="0" borderId="47">
      <alignment horizontal="left" vertical="center" wrapText="1"/>
    </xf>
    <xf numFmtId="49" fontId="6" fillId="0" borderId="22">
      <alignment horizontal="center" vertical="center"/>
    </xf>
    <xf numFmtId="49" fontId="6" fillId="0" borderId="48">
      <alignment horizontal="left" vertical="center" wrapText="1"/>
    </xf>
    <xf numFmtId="49" fontId="6" fillId="0" borderId="25">
      <alignment horizontal="center" vertical="center"/>
    </xf>
    <xf numFmtId="49" fontId="6" fillId="0" borderId="28">
      <alignment horizontal="center" vertical="center"/>
    </xf>
    <xf numFmtId="49" fontId="6" fillId="0" borderId="4">
      <alignment horizontal="center" vertical="center"/>
    </xf>
    <xf numFmtId="49" fontId="6" fillId="0" borderId="49">
      <alignment horizontal="left" vertical="center" wrapText="1"/>
    </xf>
    <xf numFmtId="49" fontId="6" fillId="0" borderId="2">
      <alignment horizontal="center"/>
    </xf>
    <xf numFmtId="0" fontId="6" fillId="0" borderId="2">
      <alignment horizontal="center"/>
    </xf>
    <xf numFmtId="49" fontId="6" fillId="0" borderId="1">
      <alignment horizontal="left"/>
    </xf>
    <xf numFmtId="0" fontId="6" fillId="0" borderId="7">
      <alignment horizontal="center"/>
    </xf>
    <xf numFmtId="49" fontId="6" fillId="0" borderId="7">
      <alignment horizontal="center"/>
    </xf>
    <xf numFmtId="49" fontId="6" fillId="0" borderId="2"/>
    <xf numFmtId="0" fontId="11" fillId="0" borderId="2">
      <alignment wrapText="1"/>
    </xf>
    <xf numFmtId="0" fontId="12" fillId="0" borderId="2"/>
    <xf numFmtId="0" fontId="11" fillId="0" borderId="4">
      <alignment wrapText="1"/>
    </xf>
    <xf numFmtId="0" fontId="11" fillId="0" borderId="7">
      <alignment wrapText="1"/>
    </xf>
    <xf numFmtId="0" fontId="12" fillId="0" borderId="7"/>
    <xf numFmtId="0" fontId="13" fillId="0" borderId="0"/>
    <xf numFmtId="0" fontId="13" fillId="0" borderId="0"/>
    <xf numFmtId="0" fontId="13" fillId="0" borderId="0"/>
    <xf numFmtId="0" fontId="4" fillId="0" borderId="1"/>
    <xf numFmtId="0" fontId="4" fillId="0" borderId="1"/>
    <xf numFmtId="0" fontId="4" fillId="3" borderId="1"/>
    <xf numFmtId="0" fontId="4" fillId="3" borderId="2"/>
    <xf numFmtId="0" fontId="4" fillId="3" borderId="3"/>
    <xf numFmtId="0" fontId="4" fillId="3" borderId="7"/>
    <xf numFmtId="0" fontId="4" fillId="3" borderId="50"/>
    <xf numFmtId="0" fontId="4" fillId="3" borderId="51"/>
    <xf numFmtId="0" fontId="4" fillId="3" borderId="52"/>
    <xf numFmtId="0" fontId="4" fillId="3" borderId="29"/>
    <xf numFmtId="0" fontId="4" fillId="3" borderId="53"/>
  </cellStyleXfs>
  <cellXfs count="125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5" applyNumberFormat="1" applyProtection="1"/>
    <xf numFmtId="0" fontId="5" fillId="0" borderId="1" xfId="6" applyNumberFormat="1" applyProtection="1"/>
    <xf numFmtId="0" fontId="4" fillId="0" borderId="9" xfId="9" applyNumberFormat="1" applyProtection="1"/>
    <xf numFmtId="0" fontId="6" fillId="0" borderId="1" xfId="13" applyNumberFormat="1" applyProtection="1">
      <alignment horizontal="left"/>
    </xf>
    <xf numFmtId="0" fontId="4" fillId="0" borderId="14" xfId="18" applyNumberFormat="1" applyProtection="1"/>
    <xf numFmtId="0" fontId="6" fillId="0" borderId="1" xfId="21" applyNumberFormat="1" applyProtection="1"/>
    <xf numFmtId="49" fontId="6" fillId="0" borderId="1" xfId="26" applyNumberFormat="1" applyProtection="1"/>
    <xf numFmtId="49" fontId="6" fillId="0" borderId="1" xfId="30" applyNumberFormat="1" applyProtection="1">
      <alignment horizontal="center"/>
    </xf>
    <xf numFmtId="0" fontId="6" fillId="0" borderId="29" xfId="60" applyNumberFormat="1" applyProtection="1"/>
    <xf numFmtId="0" fontId="6" fillId="2" borderId="29" xfId="61" applyNumberFormat="1" applyProtection="1"/>
    <xf numFmtId="0" fontId="6" fillId="2" borderId="1" xfId="62" applyNumberFormat="1" applyProtection="1"/>
    <xf numFmtId="0" fontId="6" fillId="0" borderId="1" xfId="63" applyNumberFormat="1" applyProtection="1">
      <alignment horizontal="left" wrapText="1"/>
    </xf>
    <xf numFmtId="49" fontId="6" fillId="0" borderId="1" xfId="64" applyNumberFormat="1" applyProtection="1">
      <alignment horizontal="center" wrapText="1"/>
    </xf>
    <xf numFmtId="0" fontId="6" fillId="0" borderId="1" xfId="86" applyNumberFormat="1" applyProtection="1">
      <alignment horizontal="center" wrapText="1"/>
    </xf>
    <xf numFmtId="0" fontId="14" fillId="0" borderId="4" xfId="43" applyNumberFormat="1" applyFont="1" applyProtection="1">
      <alignment horizontal="center" vertical="center" wrapText="1"/>
    </xf>
    <xf numFmtId="49" fontId="14" fillId="0" borderId="4" xfId="44" applyNumberFormat="1" applyFont="1" applyProtection="1">
      <alignment horizontal="center" vertical="center" wrapText="1"/>
    </xf>
    <xf numFmtId="49" fontId="14" fillId="0" borderId="8" xfId="45" applyNumberFormat="1" applyFont="1" applyProtection="1">
      <alignment horizontal="center" vertical="center" wrapText="1"/>
    </xf>
    <xf numFmtId="4" fontId="14" fillId="0" borderId="4" xfId="49" applyNumberFormat="1" applyFont="1" applyProtection="1">
      <alignment horizontal="right"/>
    </xf>
    <xf numFmtId="0" fontId="14" fillId="0" borderId="23" xfId="51" applyNumberFormat="1" applyFont="1" applyProtection="1">
      <alignment horizontal="left" wrapText="1" indent="1"/>
    </xf>
    <xf numFmtId="49" fontId="14" fillId="0" borderId="24" xfId="52" applyNumberFormat="1" applyFont="1" applyProtection="1">
      <alignment horizontal="center" wrapText="1"/>
    </xf>
    <xf numFmtId="49" fontId="14" fillId="0" borderId="25" xfId="53" applyNumberFormat="1" applyFont="1" applyProtection="1">
      <alignment horizontal="center"/>
    </xf>
    <xf numFmtId="0" fontId="14" fillId="0" borderId="26" xfId="55" applyNumberFormat="1" applyFont="1" applyProtection="1">
      <alignment horizontal="left" wrapText="1" indent="2"/>
    </xf>
    <xf numFmtId="49" fontId="14" fillId="0" borderId="27" xfId="56" applyNumberFormat="1" applyFont="1" applyProtection="1">
      <alignment horizontal="center"/>
    </xf>
    <xf numFmtId="49" fontId="14" fillId="0" borderId="28" xfId="57" applyNumberFormat="1" applyFont="1" applyProtection="1">
      <alignment horizontal="center"/>
    </xf>
    <xf numFmtId="4" fontId="14" fillId="0" borderId="28" xfId="58" applyNumberFormat="1" applyFont="1" applyProtection="1">
      <alignment horizontal="right"/>
    </xf>
    <xf numFmtId="0" fontId="15" fillId="0" borderId="1" xfId="1" applyNumberFormat="1" applyFont="1" applyProtection="1"/>
    <xf numFmtId="49" fontId="14" fillId="0" borderId="1" xfId="26" applyNumberFormat="1" applyFont="1" applyProtection="1"/>
    <xf numFmtId="0" fontId="14" fillId="0" borderId="1" xfId="21" applyNumberFormat="1" applyFont="1" applyProtection="1"/>
    <xf numFmtId="0" fontId="14" fillId="0" borderId="1" xfId="5" applyNumberFormat="1" applyFont="1" applyProtection="1"/>
    <xf numFmtId="0" fontId="14" fillId="0" borderId="2" xfId="68" applyNumberFormat="1" applyFont="1" applyProtection="1">
      <alignment horizontal="left"/>
    </xf>
    <xf numFmtId="49" fontId="14" fillId="0" borderId="2" xfId="69" applyNumberFormat="1" applyFont="1" applyProtection="1"/>
    <xf numFmtId="0" fontId="14" fillId="0" borderId="2" xfId="70" applyNumberFormat="1" applyFont="1" applyProtection="1"/>
    <xf numFmtId="0" fontId="14" fillId="0" borderId="2" xfId="71" applyNumberFormat="1" applyFont="1" applyProtection="1"/>
    <xf numFmtId="0" fontId="14" fillId="0" borderId="31" xfId="75" applyNumberFormat="1" applyFont="1" applyProtection="1">
      <alignment horizontal="left" wrapText="1" indent="1"/>
    </xf>
    <xf numFmtId="49" fontId="14" fillId="0" borderId="32" xfId="76" applyNumberFormat="1" applyFont="1" applyProtection="1">
      <alignment horizontal="center" wrapText="1"/>
    </xf>
    <xf numFmtId="49" fontId="14" fillId="0" borderId="4" xfId="77" applyNumberFormat="1" applyFont="1" applyProtection="1">
      <alignment horizontal="center"/>
    </xf>
    <xf numFmtId="0" fontId="14" fillId="0" borderId="33" xfId="79" applyNumberFormat="1" applyFont="1" applyProtection="1"/>
    <xf numFmtId="0" fontId="15" fillId="0" borderId="34" xfId="80" applyNumberFormat="1" applyFont="1" applyProtection="1">
      <alignment horizontal="left" wrapText="1"/>
    </xf>
    <xf numFmtId="0" fontId="14" fillId="0" borderId="35" xfId="81" applyNumberFormat="1" applyFont="1" applyProtection="1">
      <alignment horizontal="center" wrapText="1"/>
    </xf>
    <xf numFmtId="49" fontId="14" fillId="0" borderId="36" xfId="82" applyNumberFormat="1" applyFont="1" applyProtection="1">
      <alignment horizontal="center" wrapText="1"/>
    </xf>
    <xf numFmtId="4" fontId="14" fillId="0" borderId="22" xfId="83" applyNumberFormat="1" applyFont="1" applyProtection="1">
      <alignment horizontal="right"/>
    </xf>
    <xf numFmtId="0" fontId="14" fillId="0" borderId="1" xfId="67" applyNumberFormat="1" applyFont="1" applyBorder="1" applyProtection="1">
      <alignment horizontal="center"/>
    </xf>
    <xf numFmtId="0" fontId="15" fillId="0" borderId="2" xfId="89" applyNumberFormat="1" applyFont="1" applyProtection="1"/>
    <xf numFmtId="49" fontId="14" fillId="0" borderId="2" xfId="90" applyNumberFormat="1" applyFont="1" applyProtection="1">
      <alignment horizontal="left"/>
    </xf>
    <xf numFmtId="0" fontId="14" fillId="0" borderId="26" xfId="55" applyNumberFormat="1" applyFont="1" applyAlignment="1" applyProtection="1">
      <alignment horizontal="center" wrapText="1"/>
    </xf>
    <xf numFmtId="0" fontId="15" fillId="0" borderId="26" xfId="55" applyNumberFormat="1" applyFont="1" applyProtection="1">
      <alignment horizontal="left" wrapText="1" indent="2"/>
    </xf>
    <xf numFmtId="49" fontId="15" fillId="0" borderId="27" xfId="56" applyNumberFormat="1" applyFont="1" applyProtection="1">
      <alignment horizontal="center"/>
    </xf>
    <xf numFmtId="49" fontId="15" fillId="0" borderId="28" xfId="57" applyNumberFormat="1" applyFont="1" applyProtection="1">
      <alignment horizontal="center"/>
    </xf>
    <xf numFmtId="4" fontId="15" fillId="0" borderId="28" xfId="58" applyNumberFormat="1" applyFont="1" applyProtection="1">
      <alignment horizontal="right"/>
    </xf>
    <xf numFmtId="0" fontId="15" fillId="0" borderId="20" xfId="46" applyNumberFormat="1" applyFont="1" applyProtection="1">
      <alignment horizontal="left" wrapText="1"/>
    </xf>
    <xf numFmtId="49" fontId="15" fillId="0" borderId="21" xfId="47" applyNumberFormat="1" applyFont="1" applyProtection="1">
      <alignment horizontal="center" wrapText="1"/>
    </xf>
    <xf numFmtId="49" fontId="15" fillId="0" borderId="22" xfId="48" applyNumberFormat="1" applyFont="1" applyProtection="1">
      <alignment horizontal="center"/>
    </xf>
    <xf numFmtId="4" fontId="15" fillId="0" borderId="4" xfId="49" applyNumberFormat="1" applyFont="1" applyProtection="1">
      <alignment horizontal="right"/>
    </xf>
    <xf numFmtId="0" fontId="15" fillId="0" borderId="30" xfId="72" applyNumberFormat="1" applyFont="1" applyProtection="1">
      <alignment horizontal="left" wrapText="1"/>
    </xf>
    <xf numFmtId="49" fontId="15" fillId="0" borderId="28" xfId="73" applyNumberFormat="1" applyFont="1" applyProtection="1">
      <alignment horizontal="center" wrapText="1"/>
    </xf>
    <xf numFmtId="0" fontId="16" fillId="0" borderId="26" xfId="55" applyNumberFormat="1" applyFont="1" applyProtection="1">
      <alignment horizontal="left" wrapText="1" indent="2"/>
    </xf>
    <xf numFmtId="49" fontId="16" fillId="0" borderId="27" xfId="56" applyNumberFormat="1" applyFont="1" applyProtection="1">
      <alignment horizontal="center"/>
    </xf>
    <xf numFmtId="49" fontId="16" fillId="0" borderId="28" xfId="57" applyNumberFormat="1" applyFont="1" applyProtection="1">
      <alignment horizontal="center"/>
    </xf>
    <xf numFmtId="4" fontId="16" fillId="0" borderId="28" xfId="58" applyNumberFormat="1" applyFont="1" applyProtection="1">
      <alignment horizontal="right"/>
    </xf>
    <xf numFmtId="4" fontId="17" fillId="0" borderId="28" xfId="58" applyNumberFormat="1" applyFont="1" applyProtection="1">
      <alignment horizontal="right"/>
    </xf>
    <xf numFmtId="0" fontId="4" fillId="0" borderId="54" xfId="5" applyNumberFormat="1" applyBorder="1" applyProtection="1"/>
    <xf numFmtId="4" fontId="14" fillId="0" borderId="56" xfId="58" applyNumberFormat="1" applyFont="1" applyBorder="1" applyProtection="1">
      <alignment horizontal="right"/>
    </xf>
    <xf numFmtId="49" fontId="15" fillId="0" borderId="57" xfId="56" applyNumberFormat="1" applyFont="1" applyBorder="1" applyProtection="1">
      <alignment horizontal="center"/>
    </xf>
    <xf numFmtId="49" fontId="15" fillId="0" borderId="58" xfId="57" applyNumberFormat="1" applyFont="1" applyBorder="1" applyProtection="1">
      <alignment horizontal="center"/>
    </xf>
    <xf numFmtId="49" fontId="14" fillId="0" borderId="55" xfId="14" applyNumberFormat="1" applyFont="1" applyBorder="1" applyAlignment="1" applyProtection="1">
      <alignment horizontal="center"/>
    </xf>
    <xf numFmtId="49" fontId="14" fillId="0" borderId="55" xfId="52" applyNumberFormat="1" applyFont="1" applyBorder="1" applyAlignment="1" applyProtection="1">
      <alignment horizontal="center"/>
    </xf>
    <xf numFmtId="0" fontId="14" fillId="0" borderId="3" xfId="182" applyNumberFormat="1" applyFont="1" applyFill="1" applyAlignment="1" applyProtection="1">
      <alignment horizontal="left" vertical="top" wrapText="1" indent="2"/>
    </xf>
    <xf numFmtId="0" fontId="4" fillId="0" borderId="13" xfId="17" applyNumberFormat="1" applyAlignment="1" applyProtection="1">
      <alignment horizontal="left" wrapText="1" indent="2"/>
    </xf>
    <xf numFmtId="49" fontId="14" fillId="0" borderId="59" xfId="53" applyNumberFormat="1" applyFont="1" applyBorder="1" applyProtection="1">
      <alignment horizontal="center"/>
    </xf>
    <xf numFmtId="0" fontId="4" fillId="0" borderId="1" xfId="18" applyNumberFormat="1" applyBorder="1" applyProtection="1"/>
    <xf numFmtId="4" fontId="14" fillId="0" borderId="58" xfId="58" applyNumberFormat="1" applyFont="1" applyBorder="1" applyProtection="1">
      <alignment horizontal="right"/>
    </xf>
    <xf numFmtId="4" fontId="14" fillId="0" borderId="28" xfId="49" applyNumberFormat="1" applyFont="1" applyBorder="1" applyProtection="1">
      <alignment horizontal="right"/>
    </xf>
    <xf numFmtId="4" fontId="14" fillId="0" borderId="60" xfId="58" applyNumberFormat="1" applyFont="1" applyBorder="1" applyProtection="1">
      <alignment horizontal="right"/>
    </xf>
    <xf numFmtId="49" fontId="14" fillId="0" borderId="61" xfId="53" applyNumberFormat="1" applyFont="1" applyBorder="1" applyProtection="1">
      <alignment horizontal="center"/>
    </xf>
    <xf numFmtId="4" fontId="14" fillId="0" borderId="62" xfId="49" applyNumberFormat="1" applyFont="1" applyBorder="1" applyProtection="1">
      <alignment horizontal="right"/>
    </xf>
    <xf numFmtId="0" fontId="14" fillId="0" borderId="63" xfId="91" applyNumberFormat="1" applyFont="1" applyBorder="1" applyProtection="1">
      <alignment horizontal="left" wrapText="1"/>
    </xf>
    <xf numFmtId="0" fontId="14" fillId="0" borderId="53" xfId="93" applyNumberFormat="1" applyFont="1" applyBorder="1" applyProtection="1">
      <alignment horizontal="left" wrapText="1"/>
    </xf>
    <xf numFmtId="0" fontId="14" fillId="0" borderId="63" xfId="97" applyNumberFormat="1" applyFont="1" applyBorder="1" applyProtection="1">
      <alignment horizontal="left" wrapText="1" indent="1"/>
    </xf>
    <xf numFmtId="0" fontId="14" fillId="0" borderId="53" xfId="100" applyNumberFormat="1" applyFont="1" applyBorder="1" applyProtection="1">
      <alignment horizontal="left" wrapText="1" indent="2"/>
    </xf>
    <xf numFmtId="0" fontId="14" fillId="0" borderId="64" xfId="102" applyNumberFormat="1" applyFont="1" applyBorder="1" applyProtection="1">
      <alignment horizontal="left" wrapText="1" indent="2"/>
    </xf>
    <xf numFmtId="49" fontId="14" fillId="0" borderId="25" xfId="44" applyNumberFormat="1" applyFont="1" applyBorder="1" applyProtection="1">
      <alignment horizontal="center" vertical="center" wrapText="1"/>
    </xf>
    <xf numFmtId="49" fontId="14" fillId="0" borderId="25" xfId="45" applyNumberFormat="1" applyFont="1" applyBorder="1" applyProtection="1">
      <alignment horizontal="center" vertical="center" wrapText="1"/>
    </xf>
    <xf numFmtId="0" fontId="6" fillId="0" borderId="1" xfId="60" applyNumberFormat="1" applyBorder="1" applyProtection="1"/>
    <xf numFmtId="0" fontId="6" fillId="2" borderId="1" xfId="61" applyNumberFormat="1" applyBorder="1" applyProtection="1"/>
    <xf numFmtId="49" fontId="14" fillId="0" borderId="65" xfId="47" applyNumberFormat="1" applyFont="1" applyBorder="1" applyProtection="1">
      <alignment horizontal="center" wrapText="1"/>
    </xf>
    <xf numFmtId="49" fontId="14" fillId="0" borderId="66" xfId="48" applyNumberFormat="1" applyFont="1" applyBorder="1" applyProtection="1">
      <alignment horizontal="center"/>
    </xf>
    <xf numFmtId="4" fontId="14" fillId="0" borderId="66" xfId="49" applyNumberFormat="1" applyFont="1" applyBorder="1" applyProtection="1">
      <alignment horizontal="right"/>
    </xf>
    <xf numFmtId="4" fontId="14" fillId="0" borderId="66" xfId="58" applyNumberFormat="1" applyFont="1" applyBorder="1" applyProtection="1">
      <alignment horizontal="right"/>
    </xf>
    <xf numFmtId="4" fontId="14" fillId="0" borderId="67" xfId="49" applyNumberFormat="1" applyFont="1" applyBorder="1" applyProtection="1">
      <alignment horizontal="right"/>
    </xf>
    <xf numFmtId="49" fontId="14" fillId="0" borderId="68" xfId="52" applyNumberFormat="1" applyFont="1" applyBorder="1" applyProtection="1">
      <alignment horizontal="center" wrapText="1"/>
    </xf>
    <xf numFmtId="49" fontId="14" fillId="0" borderId="25" xfId="53" applyNumberFormat="1" applyFont="1" applyBorder="1" applyProtection="1">
      <alignment horizontal="center"/>
    </xf>
    <xf numFmtId="0" fontId="14" fillId="0" borderId="25" xfId="95" applyNumberFormat="1" applyFont="1" applyBorder="1" applyProtection="1"/>
    <xf numFmtId="0" fontId="14" fillId="0" borderId="69" xfId="95" applyNumberFormat="1" applyFont="1" applyBorder="1" applyProtection="1"/>
    <xf numFmtId="49" fontId="14" fillId="0" borderId="70" xfId="98" applyNumberFormat="1" applyFont="1" applyBorder="1" applyProtection="1">
      <alignment horizontal="center" wrapText="1"/>
    </xf>
    <xf numFmtId="49" fontId="14" fillId="0" borderId="28" xfId="57" applyNumberFormat="1" applyFont="1" applyBorder="1" applyProtection="1">
      <alignment horizontal="center"/>
    </xf>
    <xf numFmtId="4" fontId="14" fillId="0" borderId="28" xfId="58" applyNumberFormat="1" applyFont="1" applyBorder="1" applyProtection="1">
      <alignment horizontal="right"/>
    </xf>
    <xf numFmtId="4" fontId="14" fillId="0" borderId="71" xfId="58" applyNumberFormat="1" applyFont="1" applyBorder="1" applyProtection="1">
      <alignment horizontal="right"/>
    </xf>
    <xf numFmtId="49" fontId="14" fillId="0" borderId="72" xfId="53" applyNumberFormat="1" applyFont="1" applyBorder="1" applyProtection="1">
      <alignment horizontal="center"/>
    </xf>
    <xf numFmtId="49" fontId="14" fillId="0" borderId="70" xfId="103" applyNumberFormat="1" applyFont="1" applyBorder="1" applyProtection="1">
      <alignment horizontal="center" shrinkToFit="1"/>
    </xf>
    <xf numFmtId="49" fontId="14" fillId="0" borderId="28" xfId="104" applyNumberFormat="1" applyFont="1" applyBorder="1" applyProtection="1">
      <alignment horizontal="center" shrinkToFit="1"/>
    </xf>
    <xf numFmtId="4" fontId="14" fillId="0" borderId="73" xfId="49" applyNumberFormat="1" applyFont="1" applyBorder="1" applyProtection="1">
      <alignment horizontal="right"/>
    </xf>
    <xf numFmtId="4" fontId="14" fillId="0" borderId="74" xfId="49" applyNumberFormat="1" applyFont="1" applyBorder="1" applyProtection="1">
      <alignment horizontal="right"/>
    </xf>
    <xf numFmtId="4" fontId="14" fillId="0" borderId="4" xfId="49" applyNumberFormat="1" applyFont="1" applyBorder="1" applyProtection="1">
      <alignment horizontal="right"/>
    </xf>
    <xf numFmtId="4" fontId="14" fillId="0" borderId="75" xfId="49" applyNumberFormat="1" applyFont="1" applyBorder="1" applyProtection="1">
      <alignment horizontal="right"/>
    </xf>
    <xf numFmtId="4" fontId="14" fillId="0" borderId="74" xfId="58" applyNumberFormat="1" applyFont="1" applyBorder="1" applyProtection="1">
      <alignment horizontal="right"/>
    </xf>
    <xf numFmtId="49" fontId="14" fillId="0" borderId="69" xfId="53" applyNumberFormat="1" applyFont="1" applyBorder="1" applyProtection="1">
      <alignment horizontal="center"/>
    </xf>
    <xf numFmtId="4" fontId="14" fillId="0" borderId="28" xfId="58" applyNumberFormat="1" applyFont="1" applyFill="1" applyBorder="1" applyProtection="1">
      <alignment horizontal="right"/>
    </xf>
    <xf numFmtId="49" fontId="14" fillId="0" borderId="76" xfId="103" applyNumberFormat="1" applyFont="1" applyBorder="1" applyProtection="1">
      <alignment horizontal="center" shrinkToFit="1"/>
    </xf>
    <xf numFmtId="49" fontId="14" fillId="0" borderId="77" xfId="104" applyNumberFormat="1" applyFont="1" applyBorder="1" applyProtection="1">
      <alignment horizontal="center" shrinkToFit="1"/>
    </xf>
    <xf numFmtId="4" fontId="14" fillId="0" borderId="77" xfId="58" applyNumberFormat="1" applyFont="1" applyBorder="1" applyProtection="1">
      <alignment horizontal="right"/>
    </xf>
    <xf numFmtId="4" fontId="14" fillId="0" borderId="78" xfId="49" applyNumberFormat="1" applyFont="1" applyBorder="1" applyProtection="1">
      <alignment horizontal="right"/>
    </xf>
    <xf numFmtId="4" fontId="14" fillId="0" borderId="79" xfId="49" applyNumberFormat="1" applyFont="1" applyBorder="1" applyProtection="1">
      <alignment horizontal="right"/>
    </xf>
    <xf numFmtId="49" fontId="14" fillId="0" borderId="25" xfId="42" applyFont="1" applyBorder="1" applyAlignment="1" applyProtection="1">
      <alignment horizontal="center" vertical="center" wrapText="1"/>
      <protection locked="0"/>
    </xf>
    <xf numFmtId="49" fontId="14" fillId="0" borderId="28" xfId="42" applyFont="1" applyBorder="1" applyAlignment="1" applyProtection="1">
      <alignment horizontal="center" vertical="center" wrapText="1"/>
      <protection locked="0"/>
    </xf>
    <xf numFmtId="49" fontId="14" fillId="0" borderId="4" xfId="42" applyFont="1" applyBorder="1" applyProtection="1">
      <alignment horizontal="center" vertical="center" wrapText="1"/>
      <protection locked="0"/>
    </xf>
    <xf numFmtId="0" fontId="18" fillId="0" borderId="1" xfId="2" applyNumberFormat="1" applyFont="1" applyBorder="1" applyAlignment="1" applyProtection="1">
      <alignment horizontal="center" wrapText="1"/>
    </xf>
    <xf numFmtId="0" fontId="2" fillId="0" borderId="1" xfId="2" applyNumberFormat="1" applyBorder="1" applyAlignment="1" applyProtection="1">
      <alignment horizontal="center" wrapText="1"/>
    </xf>
    <xf numFmtId="49" fontId="14" fillId="0" borderId="4" xfId="41" applyNumberFormat="1" applyFont="1" applyBorder="1" applyProtection="1">
      <alignment horizontal="center" vertical="center" wrapText="1"/>
    </xf>
    <xf numFmtId="49" fontId="14" fillId="0" borderId="4" xfId="41" applyFont="1" applyBorder="1" applyProtection="1">
      <alignment horizontal="center" vertical="center" wrapText="1"/>
      <protection locked="0"/>
    </xf>
    <xf numFmtId="49" fontId="14" fillId="0" borderId="4" xfId="42" applyNumberFormat="1" applyFont="1" applyBorder="1" applyProtection="1">
      <alignment horizontal="center" vertical="center" wrapText="1"/>
    </xf>
    <xf numFmtId="0" fontId="15" fillId="0" borderId="1" xfId="87" applyNumberFormat="1" applyFont="1" applyBorder="1" applyProtection="1">
      <alignment horizontal="center"/>
    </xf>
    <xf numFmtId="0" fontId="15" fillId="0" borderId="1" xfId="87" applyFont="1" applyBorder="1" applyProtection="1">
      <alignment horizontal="center"/>
      <protection locked="0"/>
    </xf>
  </cellXfs>
  <cellStyles count="189">
    <cellStyle name="br" xfId="177"/>
    <cellStyle name="col" xfId="176"/>
    <cellStyle name="style0" xfId="178"/>
    <cellStyle name="td" xfId="179"/>
    <cellStyle name="tr" xfId="175"/>
    <cellStyle name="xl100" xfId="73"/>
    <cellStyle name="xl101" xfId="77"/>
    <cellStyle name="xl102" xfId="82"/>
    <cellStyle name="xl103" xfId="69"/>
    <cellStyle name="xl104" xfId="83"/>
    <cellStyle name="xl105" xfId="65"/>
    <cellStyle name="xl106" xfId="66"/>
    <cellStyle name="xl107" xfId="74"/>
    <cellStyle name="xl108" xfId="84"/>
    <cellStyle name="xl109" xfId="70"/>
    <cellStyle name="xl110" xfId="67"/>
    <cellStyle name="xl111" xfId="71"/>
    <cellStyle name="xl112" xfId="78"/>
    <cellStyle name="xl113" xfId="85"/>
    <cellStyle name="xl114" xfId="87"/>
    <cellStyle name="xl115" xfId="89"/>
    <cellStyle name="xl116" xfId="91"/>
    <cellStyle name="xl117" xfId="93"/>
    <cellStyle name="xl118" xfId="97"/>
    <cellStyle name="xl119" xfId="100"/>
    <cellStyle name="xl120" xfId="188"/>
    <cellStyle name="xl121" xfId="102"/>
    <cellStyle name="xl122" xfId="86"/>
    <cellStyle name="xl123" xfId="90"/>
    <cellStyle name="xl124" xfId="98"/>
    <cellStyle name="xl125" xfId="103"/>
    <cellStyle name="xl126" xfId="104"/>
    <cellStyle name="xl127" xfId="88"/>
    <cellStyle name="xl128" xfId="92"/>
    <cellStyle name="xl129" xfId="94"/>
    <cellStyle name="xl130" xfId="99"/>
    <cellStyle name="xl131" xfId="101"/>
    <cellStyle name="xl132" xfId="95"/>
    <cellStyle name="xl133" xfId="96"/>
    <cellStyle name="xl134" xfId="105"/>
    <cellStyle name="xl135" xfId="127"/>
    <cellStyle name="xl136" xfId="132"/>
    <cellStyle name="xl137" xfId="136"/>
    <cellStyle name="xl138" xfId="140"/>
    <cellStyle name="xl139" xfId="146"/>
    <cellStyle name="xl140" xfId="147"/>
    <cellStyle name="xl141" xfId="150"/>
    <cellStyle name="xl142" xfId="131"/>
    <cellStyle name="xl143" xfId="170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28"/>
    <cellStyle name="xl155" xfId="133"/>
    <cellStyle name="xl156" xfId="137"/>
    <cellStyle name="xl157" xfId="148"/>
    <cellStyle name="xl158" xfId="152"/>
    <cellStyle name="xl159" xfId="156"/>
    <cellStyle name="xl160" xfId="157"/>
    <cellStyle name="xl161" xfId="159"/>
    <cellStyle name="xl162" xfId="163"/>
    <cellStyle name="xl163" xfId="112"/>
    <cellStyle name="xl164" xfId="115"/>
    <cellStyle name="xl165" xfId="117"/>
    <cellStyle name="xl166" xfId="122"/>
    <cellStyle name="xl167" xfId="124"/>
    <cellStyle name="xl168" xfId="129"/>
    <cellStyle name="xl169" xfId="134"/>
    <cellStyle name="xl170" xfId="138"/>
    <cellStyle name="xl171" xfId="141"/>
    <cellStyle name="xl172" xfId="143"/>
    <cellStyle name="xl173" xfId="149"/>
    <cellStyle name="xl174" xfId="151"/>
    <cellStyle name="xl175" xfId="153"/>
    <cellStyle name="xl176" xfId="154"/>
    <cellStyle name="xl177" xfId="155"/>
    <cellStyle name="xl178" xfId="158"/>
    <cellStyle name="xl179" xfId="160"/>
    <cellStyle name="xl180" xfId="161"/>
    <cellStyle name="xl181" xfId="162"/>
    <cellStyle name="xl182" xfId="164"/>
    <cellStyle name="xl183" xfId="167"/>
    <cellStyle name="xl184" xfId="169"/>
    <cellStyle name="xl185" xfId="107"/>
    <cellStyle name="xl186" xfId="109"/>
    <cellStyle name="xl187" xfId="118"/>
    <cellStyle name="xl188" xfId="130"/>
    <cellStyle name="xl189" xfId="135"/>
    <cellStyle name="xl190" xfId="139"/>
    <cellStyle name="xl191" xfId="144"/>
    <cellStyle name="xl192" xfId="171"/>
    <cellStyle name="xl193" xfId="174"/>
    <cellStyle name="xl194" xfId="110"/>
    <cellStyle name="xl195" xfId="165"/>
    <cellStyle name="xl196" xfId="168"/>
    <cellStyle name="xl197" xfId="166"/>
    <cellStyle name="xl198" xfId="119"/>
    <cellStyle name="xl199" xfId="108"/>
    <cellStyle name="xl200" xfId="120"/>
    <cellStyle name="xl201" xfId="142"/>
    <cellStyle name="xl202" xfId="145"/>
    <cellStyle name="xl203" xfId="113"/>
    <cellStyle name="xl21" xfId="180"/>
    <cellStyle name="xl22" xfId="1"/>
    <cellStyle name="xl23" xfId="6"/>
    <cellStyle name="xl24" xfId="13"/>
    <cellStyle name="xl25" xfId="21"/>
    <cellStyle name="xl26" xfId="37"/>
    <cellStyle name="xl27" xfId="5"/>
    <cellStyle name="xl28" xfId="181"/>
    <cellStyle name="xl29" xfId="41"/>
    <cellStyle name="xl30" xfId="44"/>
    <cellStyle name="xl31" xfId="182"/>
    <cellStyle name="xl32" xfId="46"/>
    <cellStyle name="xl33" xfId="51"/>
    <cellStyle name="xl34" xfId="55"/>
    <cellStyle name="xl35" xfId="183"/>
    <cellStyle name="xl36" xfId="2"/>
    <cellStyle name="xl37" xfId="14"/>
    <cellStyle name="xl38" xfId="28"/>
    <cellStyle name="xl39" xfId="31"/>
    <cellStyle name="xl40" xfId="33"/>
    <cellStyle name="xl41" xfId="184"/>
    <cellStyle name="xl42" xfId="47"/>
    <cellStyle name="xl43" xfId="52"/>
    <cellStyle name="xl44" xfId="56"/>
    <cellStyle name="xl45" xfId="185"/>
    <cellStyle name="xl46" xfId="60"/>
    <cellStyle name="xl47" xfId="10"/>
    <cellStyle name="xl48" xfId="34"/>
    <cellStyle name="xl49" xfId="26"/>
    <cellStyle name="xl50" xfId="48"/>
    <cellStyle name="xl51" xfId="53"/>
    <cellStyle name="xl52" xfId="57"/>
    <cellStyle name="xl53" xfId="42"/>
    <cellStyle name="xl54" xfId="43"/>
    <cellStyle name="xl55" xfId="45"/>
    <cellStyle name="xl56" xfId="186"/>
    <cellStyle name="xl57" xfId="49"/>
    <cellStyle name="xl58" xfId="58"/>
    <cellStyle name="xl59" xfId="61"/>
    <cellStyle name="xl60" xfId="62"/>
    <cellStyle name="xl61" xfId="40"/>
    <cellStyle name="xl62" xfId="15"/>
    <cellStyle name="xl63" xfId="22"/>
    <cellStyle name="xl64" xfId="3"/>
    <cellStyle name="xl65" xfId="7"/>
    <cellStyle name="xl66" xfId="16"/>
    <cellStyle name="xl67" xfId="23"/>
    <cellStyle name="xl68" xfId="38"/>
    <cellStyle name="xl69" xfId="4"/>
    <cellStyle name="xl70" xfId="8"/>
    <cellStyle name="xl71" xfId="17"/>
    <cellStyle name="xl72" xfId="24"/>
    <cellStyle name="xl73" xfId="27"/>
    <cellStyle name="xl74" xfId="29"/>
    <cellStyle name="xl75" xfId="32"/>
    <cellStyle name="xl76" xfId="35"/>
    <cellStyle name="xl77" xfId="36"/>
    <cellStyle name="xl78" xfId="39"/>
    <cellStyle name="xl79" xfId="9"/>
    <cellStyle name="xl80" xfId="18"/>
    <cellStyle name="xl81" xfId="19"/>
    <cellStyle name="xl82" xfId="25"/>
    <cellStyle name="xl83" xfId="30"/>
    <cellStyle name="xl84" xfId="11"/>
    <cellStyle name="xl85" xfId="12"/>
    <cellStyle name="xl86" xfId="20"/>
    <cellStyle name="xl87" xfId="50"/>
    <cellStyle name="xl88" xfId="54"/>
    <cellStyle name="xl89" xfId="59"/>
    <cellStyle name="xl90" xfId="63"/>
    <cellStyle name="xl91" xfId="68"/>
    <cellStyle name="xl92" xfId="72"/>
    <cellStyle name="xl93" xfId="75"/>
    <cellStyle name="xl94" xfId="79"/>
    <cellStyle name="xl95" xfId="80"/>
    <cellStyle name="xl96" xfId="64"/>
    <cellStyle name="xl97" xfId="76"/>
    <cellStyle name="xl98" xfId="81"/>
    <cellStyle name="xl99" xfId="187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AppData/Local/&#1050;&#1077;&#1081;&#1089;&#1080;&#1089;&#1090;&#1077;&#1084;&#1089;/&#1057;&#1074;&#1086;&#1076;-&#1057;&#1052;&#1040;&#1056;&#1058;/ReportManager/0503317G_20160101_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43">
          <cell r="A43" t="str">
            <v xml:space="preserve">  Налог, взимаемый в связи с применением патентной системы налогообложения</v>
          </cell>
        </row>
        <row r="44">
          <cell r="A44" t="str">
            <v xml:space="preserve">  Налог, взимаемый в связи с применением патентной системы налогообложения, зачисляемый в бюджеты муниципальных районов 5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88">
          <cell r="A88" t="str">
    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Расходы"/>
      <sheetName val="Источники"/>
      <sheetName val="КонсТабл"/>
    </sheetNames>
    <sheetDataSet>
      <sheetData sheetId="0">
        <row r="106">
          <cell r="S106" t="str">
            <v xml:space="preserve"> 000 1161012901 0000 140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5"/>
  <sheetViews>
    <sheetView workbookViewId="0">
      <selection activeCell="D111" sqref="D111"/>
    </sheetView>
  </sheetViews>
  <sheetFormatPr defaultRowHeight="15" x14ac:dyDescent="0.25"/>
  <cols>
    <col min="1" max="1" width="41.5703125" style="1" customWidth="1"/>
    <col min="2" max="2" width="8.140625" style="1" customWidth="1"/>
    <col min="3" max="3" width="26.7109375" style="1" customWidth="1"/>
    <col min="4" max="4" width="17.5703125" style="1" customWidth="1"/>
    <col min="5" max="5" width="17" style="1" customWidth="1"/>
    <col min="6" max="6" width="17.7109375" style="1" customWidth="1"/>
    <col min="7" max="7" width="17" style="1" customWidth="1"/>
    <col min="8" max="8" width="16.85546875" style="1" customWidth="1"/>
    <col min="9" max="12" width="15.42578125" style="1" customWidth="1"/>
    <col min="13" max="13" width="9.7109375" style="1" customWidth="1"/>
    <col min="14" max="16384" width="9.140625" style="1"/>
  </cols>
  <sheetData>
    <row r="1" spans="1:13" ht="17.100000000000001" customHeight="1" x14ac:dyDescent="0.25">
      <c r="A1" s="2"/>
      <c r="B1" s="118" t="s">
        <v>449</v>
      </c>
      <c r="C1" s="119"/>
      <c r="D1" s="119"/>
      <c r="E1" s="119"/>
      <c r="F1" s="119"/>
      <c r="G1" s="3"/>
      <c r="H1" s="3"/>
      <c r="I1" s="3"/>
      <c r="J1" s="3"/>
      <c r="K1" s="3"/>
      <c r="L1" s="3"/>
      <c r="M1" s="3"/>
    </row>
    <row r="2" spans="1:13" ht="17.100000000000001" customHeight="1" x14ac:dyDescent="0.25">
      <c r="A2" s="4"/>
      <c r="B2" s="119"/>
      <c r="C2" s="119"/>
      <c r="D2" s="119"/>
      <c r="E2" s="119"/>
      <c r="F2" s="119"/>
      <c r="G2" s="3"/>
      <c r="H2" s="3"/>
      <c r="I2" s="3"/>
      <c r="J2" s="3"/>
      <c r="K2" s="3"/>
      <c r="L2" s="3"/>
      <c r="M2" s="3"/>
    </row>
    <row r="3" spans="1:13" ht="14.1" customHeight="1" x14ac:dyDescent="0.25">
      <c r="A3" s="6"/>
      <c r="B3" s="119"/>
      <c r="C3" s="119"/>
      <c r="D3" s="119"/>
      <c r="E3" s="119"/>
      <c r="F3" s="119"/>
      <c r="G3" s="3"/>
      <c r="H3" s="3"/>
      <c r="I3" s="3"/>
      <c r="J3" s="3"/>
      <c r="K3" s="3"/>
      <c r="L3" s="3"/>
      <c r="M3" s="3"/>
    </row>
    <row r="4" spans="1:13" ht="12.95" customHeight="1" x14ac:dyDescent="0.25">
      <c r="A4" s="3"/>
      <c r="B4" s="3"/>
      <c r="C4" s="3" t="s">
        <v>308</v>
      </c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24.75" customHeight="1" x14ac:dyDescent="0.25">
      <c r="A5" s="2"/>
      <c r="B5" s="2"/>
      <c r="C5" s="6"/>
      <c r="D5" s="9"/>
      <c r="E5" s="9"/>
      <c r="F5" s="9"/>
      <c r="G5" s="9"/>
      <c r="H5" s="3"/>
      <c r="I5" s="3"/>
      <c r="J5" s="63"/>
      <c r="K5" s="63"/>
      <c r="L5" s="63"/>
      <c r="M5" s="3"/>
    </row>
    <row r="6" spans="1:13" ht="20.25" customHeight="1" x14ac:dyDescent="0.25">
      <c r="A6" s="120" t="s">
        <v>0</v>
      </c>
      <c r="B6" s="120" t="s">
        <v>1</v>
      </c>
      <c r="C6" s="120" t="s">
        <v>2</v>
      </c>
      <c r="D6" s="122" t="s">
        <v>3</v>
      </c>
      <c r="E6" s="117"/>
      <c r="F6" s="117"/>
      <c r="G6" s="117" t="s">
        <v>306</v>
      </c>
      <c r="H6" s="117"/>
      <c r="I6" s="117"/>
      <c r="J6" s="115" t="s">
        <v>320</v>
      </c>
      <c r="K6" s="115" t="s">
        <v>321</v>
      </c>
      <c r="L6" s="115" t="s">
        <v>322</v>
      </c>
      <c r="M6" s="5"/>
    </row>
    <row r="7" spans="1:13" ht="140.44999999999999" customHeight="1" x14ac:dyDescent="0.25">
      <c r="A7" s="121"/>
      <c r="B7" s="121"/>
      <c r="C7" s="121"/>
      <c r="D7" s="17" t="s">
        <v>307</v>
      </c>
      <c r="E7" s="17" t="s">
        <v>7</v>
      </c>
      <c r="F7" s="17" t="s">
        <v>8</v>
      </c>
      <c r="G7" s="17" t="s">
        <v>6</v>
      </c>
      <c r="H7" s="17" t="s">
        <v>7</v>
      </c>
      <c r="I7" s="17" t="s">
        <v>8</v>
      </c>
      <c r="J7" s="116"/>
      <c r="K7" s="116"/>
      <c r="L7" s="116"/>
      <c r="M7" s="5"/>
    </row>
    <row r="8" spans="1:13" ht="11.45" customHeight="1" thickBot="1" x14ac:dyDescent="0.3">
      <c r="A8" s="18" t="s">
        <v>9</v>
      </c>
      <c r="B8" s="18" t="s">
        <v>10</v>
      </c>
      <c r="C8" s="18" t="s">
        <v>11</v>
      </c>
      <c r="D8" s="19" t="s">
        <v>12</v>
      </c>
      <c r="E8" s="19" t="s">
        <v>13</v>
      </c>
      <c r="F8" s="19" t="s">
        <v>14</v>
      </c>
      <c r="G8" s="19" t="s">
        <v>15</v>
      </c>
      <c r="H8" s="19" t="s">
        <v>16</v>
      </c>
      <c r="I8" s="19" t="s">
        <v>17</v>
      </c>
      <c r="J8" s="19" t="s">
        <v>331</v>
      </c>
      <c r="K8" s="19" t="s">
        <v>332</v>
      </c>
      <c r="L8" s="19" t="s">
        <v>333</v>
      </c>
      <c r="M8" s="5"/>
    </row>
    <row r="9" spans="1:13" ht="15.75" x14ac:dyDescent="0.25">
      <c r="A9" s="52" t="s">
        <v>18</v>
      </c>
      <c r="B9" s="53" t="s">
        <v>19</v>
      </c>
      <c r="C9" s="54" t="s">
        <v>20</v>
      </c>
      <c r="D9" s="55">
        <f t="shared" ref="D9:I9" si="0">D11+D105</f>
        <v>472527800</v>
      </c>
      <c r="E9" s="55">
        <f t="shared" si="0"/>
        <v>432327700</v>
      </c>
      <c r="F9" s="55">
        <f t="shared" si="0"/>
        <v>69403100</v>
      </c>
      <c r="G9" s="55">
        <f t="shared" si="0"/>
        <v>324358430.49000001</v>
      </c>
      <c r="H9" s="55">
        <f t="shared" si="0"/>
        <v>297999578.55000007</v>
      </c>
      <c r="I9" s="55">
        <f t="shared" si="0"/>
        <v>43704326.039999999</v>
      </c>
      <c r="J9" s="55">
        <f>G9/D9*100</f>
        <v>68.643248183493128</v>
      </c>
      <c r="K9" s="55">
        <f>H9/E9*100</f>
        <v>68.929096736110154</v>
      </c>
      <c r="L9" s="55">
        <f>I9/F9*100</f>
        <v>62.971720341022234</v>
      </c>
      <c r="M9" s="7"/>
    </row>
    <row r="10" spans="1:13" ht="15.75" x14ac:dyDescent="0.25">
      <c r="A10" s="21" t="s">
        <v>22</v>
      </c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7"/>
    </row>
    <row r="11" spans="1:13" ht="31.5" x14ac:dyDescent="0.25">
      <c r="A11" s="48" t="s">
        <v>23</v>
      </c>
      <c r="B11" s="49" t="s">
        <v>19</v>
      </c>
      <c r="C11" s="50" t="s">
        <v>24</v>
      </c>
      <c r="D11" s="55">
        <f t="shared" ref="D11:D72" si="1">E11+F11</f>
        <v>69711800</v>
      </c>
      <c r="E11" s="55">
        <f>E12+E18+E24+E36+E43+E49+E57+E63+E68+E72+E98</f>
        <v>51872200</v>
      </c>
      <c r="F11" s="55">
        <f>F12+F18+F24+F36+F43+F49+F57+F63+F68+F72+F98</f>
        <v>17839600</v>
      </c>
      <c r="G11" s="55">
        <f t="shared" ref="G11:G92" si="2">H11+I11</f>
        <v>45015725.509999998</v>
      </c>
      <c r="H11" s="55">
        <f>H12+H18+H24+H36+H43+H49+H57+H63+H68+H72+H98</f>
        <v>33887663.609999999</v>
      </c>
      <c r="I11" s="55">
        <f>I12+I18+I24+I36+I43+I49+I57+I63+I68+I72+I98</f>
        <v>11128061.9</v>
      </c>
      <c r="J11" s="55">
        <f t="shared" ref="J11:L45" si="3">G11/D11*100</f>
        <v>64.574039846912569</v>
      </c>
      <c r="K11" s="55">
        <f t="shared" ref="K11:L45" si="4">H11/E11*100</f>
        <v>65.329142797105192</v>
      </c>
      <c r="L11" s="55">
        <f t="shared" ref="L11:L45" si="5">I11/F11*100</f>
        <v>62.378427206888055</v>
      </c>
      <c r="M11" s="7"/>
    </row>
    <row r="12" spans="1:13" ht="31.5" x14ac:dyDescent="0.25">
      <c r="A12" s="48" t="s">
        <v>25</v>
      </c>
      <c r="B12" s="49" t="s">
        <v>19</v>
      </c>
      <c r="C12" s="50" t="s">
        <v>26</v>
      </c>
      <c r="D12" s="51">
        <f t="shared" si="1"/>
        <v>48670000</v>
      </c>
      <c r="E12" s="51">
        <f>E13</f>
        <v>37364000</v>
      </c>
      <c r="F12" s="51">
        <f>F13</f>
        <v>11306000</v>
      </c>
      <c r="G12" s="55">
        <f t="shared" si="2"/>
        <v>31672079.790000003</v>
      </c>
      <c r="H12" s="51">
        <f>H13</f>
        <v>23995152.270000003</v>
      </c>
      <c r="I12" s="51">
        <f>I13</f>
        <v>7676927.5199999996</v>
      </c>
      <c r="J12" s="55">
        <f t="shared" si="3"/>
        <v>65.075158804191503</v>
      </c>
      <c r="K12" s="55">
        <f t="shared" si="4"/>
        <v>64.219977170538499</v>
      </c>
      <c r="L12" s="55">
        <f t="shared" si="5"/>
        <v>67.901357863081543</v>
      </c>
      <c r="M12" s="7"/>
    </row>
    <row r="13" spans="1:13" ht="15.75" x14ac:dyDescent="0.25">
      <c r="A13" s="24" t="s">
        <v>27</v>
      </c>
      <c r="B13" s="25" t="s">
        <v>19</v>
      </c>
      <c r="C13" s="26" t="s">
        <v>28</v>
      </c>
      <c r="D13" s="27">
        <f t="shared" si="1"/>
        <v>48670000</v>
      </c>
      <c r="E13" s="27">
        <f t="shared" ref="E13:I13" si="6">SUM(E14:E17)</f>
        <v>37364000</v>
      </c>
      <c r="F13" s="27">
        <f t="shared" si="6"/>
        <v>11306000</v>
      </c>
      <c r="G13" s="20">
        <f t="shared" si="2"/>
        <v>31672079.790000003</v>
      </c>
      <c r="H13" s="27">
        <f t="shared" si="6"/>
        <v>23995152.270000003</v>
      </c>
      <c r="I13" s="27">
        <f t="shared" si="6"/>
        <v>7676927.5199999996</v>
      </c>
      <c r="J13" s="20">
        <f t="shared" si="3"/>
        <v>65.075158804191503</v>
      </c>
      <c r="K13" s="20">
        <f t="shared" si="4"/>
        <v>64.219977170538499</v>
      </c>
      <c r="L13" s="20">
        <f t="shared" si="5"/>
        <v>67.901357863081543</v>
      </c>
      <c r="M13" s="7"/>
    </row>
    <row r="14" spans="1:13" ht="126" x14ac:dyDescent="0.25">
      <c r="A14" s="24" t="s">
        <v>29</v>
      </c>
      <c r="B14" s="25" t="s">
        <v>19</v>
      </c>
      <c r="C14" s="26" t="s">
        <v>30</v>
      </c>
      <c r="D14" s="27">
        <f t="shared" si="1"/>
        <v>47870000</v>
      </c>
      <c r="E14" s="27">
        <v>36589000</v>
      </c>
      <c r="F14" s="27">
        <v>11281000</v>
      </c>
      <c r="G14" s="20">
        <f t="shared" si="2"/>
        <v>30434898.82</v>
      </c>
      <c r="H14" s="27">
        <v>23054431.100000001</v>
      </c>
      <c r="I14" s="27">
        <v>7380467.7199999997</v>
      </c>
      <c r="J14" s="20">
        <f t="shared" si="3"/>
        <v>63.578230248589932</v>
      </c>
      <c r="K14" s="20">
        <f t="shared" si="4"/>
        <v>63.009186094181317</v>
      </c>
      <c r="L14" s="20">
        <f t="shared" si="5"/>
        <v>65.423878379576266</v>
      </c>
      <c r="M14" s="7"/>
    </row>
    <row r="15" spans="1:13" ht="204.75" x14ac:dyDescent="0.25">
      <c r="A15" s="24" t="s">
        <v>31</v>
      </c>
      <c r="B15" s="25" t="s">
        <v>19</v>
      </c>
      <c r="C15" s="26" t="s">
        <v>32</v>
      </c>
      <c r="D15" s="27">
        <f t="shared" si="1"/>
        <v>25000</v>
      </c>
      <c r="E15" s="27">
        <v>5000</v>
      </c>
      <c r="F15" s="27">
        <v>20000</v>
      </c>
      <c r="G15" s="20">
        <f t="shared" si="2"/>
        <v>-13104.57</v>
      </c>
      <c r="H15" s="27">
        <v>-9927.7000000000007</v>
      </c>
      <c r="I15" s="27">
        <v>-3176.87</v>
      </c>
      <c r="J15" s="20"/>
      <c r="K15" s="20">
        <f t="shared" si="4"/>
        <v>-198.554</v>
      </c>
      <c r="L15" s="20">
        <f t="shared" si="5"/>
        <v>-15.88435</v>
      </c>
      <c r="M15" s="7"/>
    </row>
    <row r="16" spans="1:13" ht="78.75" x14ac:dyDescent="0.25">
      <c r="A16" s="24" t="s">
        <v>33</v>
      </c>
      <c r="B16" s="25" t="s">
        <v>19</v>
      </c>
      <c r="C16" s="26" t="s">
        <v>34</v>
      </c>
      <c r="D16" s="27">
        <f t="shared" si="1"/>
        <v>25000</v>
      </c>
      <c r="E16" s="27">
        <v>20000</v>
      </c>
      <c r="F16" s="27">
        <v>5000</v>
      </c>
      <c r="G16" s="20">
        <f t="shared" si="2"/>
        <v>27469.3</v>
      </c>
      <c r="H16" s="27">
        <v>24272.93</v>
      </c>
      <c r="I16" s="27">
        <v>3196.37</v>
      </c>
      <c r="J16" s="20">
        <f t="shared" si="3"/>
        <v>109.87719999999999</v>
      </c>
      <c r="K16" s="20">
        <f t="shared" si="4"/>
        <v>121.36465000000001</v>
      </c>
      <c r="L16" s="20">
        <f t="shared" si="5"/>
        <v>63.927399999999999</v>
      </c>
      <c r="M16" s="7"/>
    </row>
    <row r="17" spans="1:13" ht="157.5" x14ac:dyDescent="0.25">
      <c r="A17" s="24" t="s">
        <v>35</v>
      </c>
      <c r="B17" s="25" t="s">
        <v>19</v>
      </c>
      <c r="C17" s="26" t="s">
        <v>36</v>
      </c>
      <c r="D17" s="27">
        <f t="shared" si="1"/>
        <v>750000</v>
      </c>
      <c r="E17" s="27">
        <v>750000</v>
      </c>
      <c r="F17" s="27">
        <v>0</v>
      </c>
      <c r="G17" s="20">
        <f t="shared" si="2"/>
        <v>1222816.24</v>
      </c>
      <c r="H17" s="27">
        <v>926375.94</v>
      </c>
      <c r="I17" s="27">
        <v>296440.3</v>
      </c>
      <c r="J17" s="20">
        <v>296440.3</v>
      </c>
      <c r="K17" s="20">
        <f t="shared" si="4"/>
        <v>123.51679199999998</v>
      </c>
      <c r="L17" s="20" t="e">
        <f t="shared" si="5"/>
        <v>#DIV/0!</v>
      </c>
      <c r="M17" s="7"/>
    </row>
    <row r="18" spans="1:13" ht="63" x14ac:dyDescent="0.25">
      <c r="A18" s="48" t="s">
        <v>37</v>
      </c>
      <c r="B18" s="49" t="s">
        <v>19</v>
      </c>
      <c r="C18" s="50" t="s">
        <v>38</v>
      </c>
      <c r="D18" s="51">
        <f t="shared" si="1"/>
        <v>2472400</v>
      </c>
      <c r="E18" s="51">
        <f>E19</f>
        <v>298700</v>
      </c>
      <c r="F18" s="51">
        <f>F19</f>
        <v>2173700</v>
      </c>
      <c r="G18" s="55">
        <f t="shared" si="2"/>
        <v>1877065.3300000003</v>
      </c>
      <c r="H18" s="51">
        <f>H19</f>
        <v>197585.84000000003</v>
      </c>
      <c r="I18" s="51">
        <f>I19</f>
        <v>1679479.4900000002</v>
      </c>
      <c r="J18" s="55">
        <f t="shared" si="3"/>
        <v>75.920778595696504</v>
      </c>
      <c r="K18" s="55">
        <f t="shared" si="4"/>
        <v>66.148590559089399</v>
      </c>
      <c r="L18" s="55">
        <f t="shared" si="5"/>
        <v>77.263628375580822</v>
      </c>
      <c r="M18" s="7"/>
    </row>
    <row r="19" spans="1:13" ht="47.25" x14ac:dyDescent="0.25">
      <c r="A19" s="24" t="s">
        <v>39</v>
      </c>
      <c r="B19" s="25" t="s">
        <v>19</v>
      </c>
      <c r="C19" s="26" t="s">
        <v>40</v>
      </c>
      <c r="D19" s="27">
        <f t="shared" si="1"/>
        <v>2472400</v>
      </c>
      <c r="E19" s="27">
        <f>SUM(E20:E23)</f>
        <v>298700</v>
      </c>
      <c r="F19" s="27">
        <f>SUM(F20:F23)</f>
        <v>2173700</v>
      </c>
      <c r="G19" s="20">
        <f t="shared" si="2"/>
        <v>1877065.3300000003</v>
      </c>
      <c r="H19" s="27">
        <f>SUM(H20:H23)</f>
        <v>197585.84000000003</v>
      </c>
      <c r="I19" s="27">
        <f>SUM(I20:I23)</f>
        <v>1679479.4900000002</v>
      </c>
      <c r="J19" s="20">
        <f t="shared" si="3"/>
        <v>75.920778595696504</v>
      </c>
      <c r="K19" s="20">
        <f t="shared" si="4"/>
        <v>66.148590559089399</v>
      </c>
      <c r="L19" s="20">
        <f t="shared" si="5"/>
        <v>77.263628375580822</v>
      </c>
      <c r="M19" s="7"/>
    </row>
    <row r="20" spans="1:13" ht="126" x14ac:dyDescent="0.25">
      <c r="A20" s="24" t="s">
        <v>41</v>
      </c>
      <c r="B20" s="25" t="s">
        <v>19</v>
      </c>
      <c r="C20" s="26" t="s">
        <v>42</v>
      </c>
      <c r="D20" s="27">
        <f t="shared" si="1"/>
        <v>945700</v>
      </c>
      <c r="E20" s="27">
        <v>137000</v>
      </c>
      <c r="F20" s="27">
        <v>808700</v>
      </c>
      <c r="G20" s="20">
        <f t="shared" si="2"/>
        <v>875102.45000000007</v>
      </c>
      <c r="H20" s="27">
        <v>92116.05</v>
      </c>
      <c r="I20" s="27">
        <v>782986.4</v>
      </c>
      <c r="J20" s="20">
        <f t="shared" si="3"/>
        <v>92.534889499841398</v>
      </c>
      <c r="K20" s="20">
        <f t="shared" si="4"/>
        <v>67.237992700729933</v>
      </c>
      <c r="L20" s="20">
        <f t="shared" si="5"/>
        <v>96.82037838506244</v>
      </c>
      <c r="M20" s="7"/>
    </row>
    <row r="21" spans="1:13" ht="157.5" x14ac:dyDescent="0.25">
      <c r="A21" s="24" t="s">
        <v>43</v>
      </c>
      <c r="B21" s="25" t="s">
        <v>19</v>
      </c>
      <c r="C21" s="26" t="s">
        <v>44</v>
      </c>
      <c r="D21" s="27">
        <f t="shared" si="1"/>
        <v>102300</v>
      </c>
      <c r="E21" s="27">
        <v>700</v>
      </c>
      <c r="F21" s="27">
        <v>101600</v>
      </c>
      <c r="G21" s="20">
        <f t="shared" si="2"/>
        <v>6041.3200000000006</v>
      </c>
      <c r="H21" s="27">
        <v>635.92999999999995</v>
      </c>
      <c r="I21" s="27">
        <v>5405.39</v>
      </c>
      <c r="J21" s="20">
        <f t="shared" si="3"/>
        <v>5.9054936461388081</v>
      </c>
      <c r="K21" s="20">
        <f t="shared" si="4"/>
        <v>90.847142857142842</v>
      </c>
      <c r="L21" s="20">
        <f t="shared" si="5"/>
        <v>5.3202657480314963</v>
      </c>
      <c r="M21" s="7"/>
    </row>
    <row r="22" spans="1:13" ht="126" x14ac:dyDescent="0.25">
      <c r="A22" s="24" t="s">
        <v>45</v>
      </c>
      <c r="B22" s="25" t="s">
        <v>19</v>
      </c>
      <c r="C22" s="26" t="s">
        <v>46</v>
      </c>
      <c r="D22" s="27">
        <f t="shared" si="1"/>
        <v>1582300</v>
      </c>
      <c r="E22" s="27">
        <v>179000</v>
      </c>
      <c r="F22" s="27">
        <v>1403300</v>
      </c>
      <c r="G22" s="20">
        <f t="shared" si="2"/>
        <v>1166853.24</v>
      </c>
      <c r="H22" s="27">
        <v>122826.66</v>
      </c>
      <c r="I22" s="27">
        <v>1044026.58</v>
      </c>
      <c r="J22" s="20">
        <f t="shared" si="3"/>
        <v>73.744121847942864</v>
      </c>
      <c r="K22" s="20">
        <f t="shared" si="4"/>
        <v>68.618245810055868</v>
      </c>
      <c r="L22" s="20">
        <f t="shared" si="5"/>
        <v>74.397960521627596</v>
      </c>
      <c r="M22" s="7"/>
    </row>
    <row r="23" spans="1:13" ht="126" x14ac:dyDescent="0.25">
      <c r="A23" s="24" t="s">
        <v>47</v>
      </c>
      <c r="B23" s="25" t="s">
        <v>19</v>
      </c>
      <c r="C23" s="26" t="s">
        <v>48</v>
      </c>
      <c r="D23" s="27">
        <f t="shared" si="1"/>
        <v>-157900</v>
      </c>
      <c r="E23" s="27">
        <v>-18000</v>
      </c>
      <c r="F23" s="27">
        <v>-139900</v>
      </c>
      <c r="G23" s="20">
        <f t="shared" si="2"/>
        <v>-170931.68</v>
      </c>
      <c r="H23" s="27">
        <v>-17992.8</v>
      </c>
      <c r="I23" s="27">
        <v>-152938.88</v>
      </c>
      <c r="J23" s="20">
        <f t="shared" si="3"/>
        <v>108.25312222925902</v>
      </c>
      <c r="K23" s="20">
        <f t="shared" si="4"/>
        <v>99.96</v>
      </c>
      <c r="L23" s="20">
        <f t="shared" si="5"/>
        <v>109.3201429592566</v>
      </c>
      <c r="M23" s="7"/>
    </row>
    <row r="24" spans="1:13" ht="31.5" x14ac:dyDescent="0.25">
      <c r="A24" s="48" t="s">
        <v>49</v>
      </c>
      <c r="B24" s="49" t="s">
        <v>19</v>
      </c>
      <c r="C24" s="50" t="s">
        <v>50</v>
      </c>
      <c r="D24" s="51">
        <f t="shared" si="1"/>
        <v>2361000</v>
      </c>
      <c r="E24" s="51">
        <f>E25+E31+E34</f>
        <v>2361000</v>
      </c>
      <c r="F24" s="51">
        <f>F25+F31+F34</f>
        <v>0</v>
      </c>
      <c r="G24" s="55">
        <f t="shared" si="2"/>
        <v>1667697.2599999998</v>
      </c>
      <c r="H24" s="51">
        <f>H25+H31+H34</f>
        <v>1667697.2599999998</v>
      </c>
      <c r="I24" s="51">
        <f>I25+I31+I34</f>
        <v>0</v>
      </c>
      <c r="J24" s="55">
        <f t="shared" si="3"/>
        <v>70.635207962727648</v>
      </c>
      <c r="K24" s="55">
        <f t="shared" si="4"/>
        <v>70.635207962727648</v>
      </c>
      <c r="L24" s="55" t="e">
        <f t="shared" si="5"/>
        <v>#DIV/0!</v>
      </c>
      <c r="M24" s="7"/>
    </row>
    <row r="25" spans="1:13" ht="47.25" x14ac:dyDescent="0.25">
      <c r="A25" s="47" t="s">
        <v>316</v>
      </c>
      <c r="B25" s="25" t="s">
        <v>19</v>
      </c>
      <c r="C25" s="26" t="s">
        <v>317</v>
      </c>
      <c r="D25" s="27">
        <f t="shared" si="1"/>
        <v>961000</v>
      </c>
      <c r="E25" s="27">
        <f>SUM(E26:E30)</f>
        <v>961000</v>
      </c>
      <c r="F25" s="27">
        <f>SUM(F26:F30)</f>
        <v>0</v>
      </c>
      <c r="G25" s="20">
        <f t="shared" si="2"/>
        <v>558207.81999999995</v>
      </c>
      <c r="H25" s="27">
        <f>SUM(H26:H30)</f>
        <v>558207.81999999995</v>
      </c>
      <c r="I25" s="27">
        <v>0</v>
      </c>
      <c r="J25" s="20">
        <f t="shared" si="3"/>
        <v>58.086141519250781</v>
      </c>
      <c r="K25" s="20">
        <f t="shared" si="4"/>
        <v>58.086141519250781</v>
      </c>
      <c r="L25" s="20" t="e">
        <f t="shared" si="5"/>
        <v>#DIV/0!</v>
      </c>
      <c r="M25" s="7"/>
    </row>
    <row r="26" spans="1:13" ht="63" x14ac:dyDescent="0.25">
      <c r="A26" s="47" t="s">
        <v>311</v>
      </c>
      <c r="B26" s="25" t="s">
        <v>19</v>
      </c>
      <c r="C26" s="26" t="s">
        <v>312</v>
      </c>
      <c r="D26" s="27">
        <f t="shared" si="1"/>
        <v>707000</v>
      </c>
      <c r="E26" s="27">
        <v>707000</v>
      </c>
      <c r="F26" s="27">
        <v>0</v>
      </c>
      <c r="G26" s="20">
        <f t="shared" si="2"/>
        <v>311714.65999999997</v>
      </c>
      <c r="H26" s="27">
        <v>311714.65999999997</v>
      </c>
      <c r="I26" s="27">
        <v>0</v>
      </c>
      <c r="J26" s="20">
        <f t="shared" si="3"/>
        <v>44.08976803394625</v>
      </c>
      <c r="K26" s="20">
        <f t="shared" si="4"/>
        <v>44.08976803394625</v>
      </c>
      <c r="L26" s="20" t="e">
        <f t="shared" si="5"/>
        <v>#DIV/0!</v>
      </c>
      <c r="M26" s="7"/>
    </row>
    <row r="27" spans="1:13" ht="63" x14ac:dyDescent="0.25">
      <c r="A27" s="47" t="s">
        <v>348</v>
      </c>
      <c r="B27" s="25" t="s">
        <v>19</v>
      </c>
      <c r="C27" s="26" t="s">
        <v>349</v>
      </c>
      <c r="D27" s="27">
        <f t="shared" si="1"/>
        <v>0</v>
      </c>
      <c r="E27" s="27"/>
      <c r="F27" s="27"/>
      <c r="G27" s="20">
        <f t="shared" si="2"/>
        <v>0</v>
      </c>
      <c r="H27" s="27"/>
      <c r="I27" s="27"/>
      <c r="J27" s="20" t="e">
        <f t="shared" si="3"/>
        <v>#DIV/0!</v>
      </c>
      <c r="K27" s="20" t="e">
        <f t="shared" si="4"/>
        <v>#DIV/0!</v>
      </c>
      <c r="L27" s="20" t="e">
        <f t="shared" si="4"/>
        <v>#DIV/0!</v>
      </c>
      <c r="M27" s="7"/>
    </row>
    <row r="28" spans="1:13" ht="78.75" x14ac:dyDescent="0.25">
      <c r="A28" s="47" t="s">
        <v>313</v>
      </c>
      <c r="B28" s="25" t="s">
        <v>19</v>
      </c>
      <c r="C28" s="26" t="s">
        <v>350</v>
      </c>
      <c r="D28" s="27">
        <f t="shared" si="1"/>
        <v>254000</v>
      </c>
      <c r="E28" s="27">
        <v>254000</v>
      </c>
      <c r="F28" s="27">
        <v>0</v>
      </c>
      <c r="G28" s="20">
        <f t="shared" si="2"/>
        <v>246493.16</v>
      </c>
      <c r="H28" s="27">
        <v>246493.16</v>
      </c>
      <c r="I28" s="27">
        <v>0</v>
      </c>
      <c r="J28" s="20">
        <f t="shared" si="3"/>
        <v>97.044551181102364</v>
      </c>
      <c r="K28" s="20">
        <f t="shared" si="4"/>
        <v>97.044551181102364</v>
      </c>
      <c r="L28" s="20" t="e">
        <f t="shared" si="5"/>
        <v>#DIV/0!</v>
      </c>
      <c r="M28" s="7"/>
    </row>
    <row r="29" spans="1:13" ht="78.75" x14ac:dyDescent="0.25">
      <c r="A29" s="47" t="s">
        <v>340</v>
      </c>
      <c r="B29" s="25" t="s">
        <v>19</v>
      </c>
      <c r="C29" s="26" t="s">
        <v>341</v>
      </c>
      <c r="D29" s="27">
        <f t="shared" si="1"/>
        <v>0</v>
      </c>
      <c r="E29" s="27">
        <v>0</v>
      </c>
      <c r="F29" s="27">
        <v>0</v>
      </c>
      <c r="G29" s="20">
        <f t="shared" si="2"/>
        <v>0</v>
      </c>
      <c r="H29" s="27">
        <v>0</v>
      </c>
      <c r="I29" s="27">
        <v>0</v>
      </c>
      <c r="J29" s="20" t="e">
        <f t="shared" si="3"/>
        <v>#DIV/0!</v>
      </c>
      <c r="K29" s="20" t="e">
        <f t="shared" si="3"/>
        <v>#DIV/0!</v>
      </c>
      <c r="L29" s="20" t="e">
        <f t="shared" si="3"/>
        <v>#DIV/0!</v>
      </c>
      <c r="M29" s="7"/>
    </row>
    <row r="30" spans="1:13" ht="31.5" x14ac:dyDescent="0.25">
      <c r="A30" s="47" t="s">
        <v>314</v>
      </c>
      <c r="B30" s="25" t="s">
        <v>19</v>
      </c>
      <c r="C30" s="26" t="s">
        <v>315</v>
      </c>
      <c r="D30" s="27">
        <f t="shared" si="1"/>
        <v>0</v>
      </c>
      <c r="E30" s="27"/>
      <c r="F30" s="27">
        <v>0</v>
      </c>
      <c r="G30" s="20">
        <f t="shared" si="2"/>
        <v>0</v>
      </c>
      <c r="H30" s="27"/>
      <c r="I30" s="27">
        <v>0</v>
      </c>
      <c r="J30" s="20" t="e">
        <f t="shared" si="3"/>
        <v>#DIV/0!</v>
      </c>
      <c r="K30" s="20" t="e">
        <f t="shared" si="4"/>
        <v>#DIV/0!</v>
      </c>
      <c r="L30" s="20" t="e">
        <f t="shared" si="5"/>
        <v>#DIV/0!</v>
      </c>
      <c r="M30" s="7"/>
    </row>
    <row r="31" spans="1:13" ht="31.5" x14ac:dyDescent="0.25">
      <c r="A31" s="24" t="s">
        <v>51</v>
      </c>
      <c r="B31" s="25" t="s">
        <v>19</v>
      </c>
      <c r="C31" s="26" t="s">
        <v>52</v>
      </c>
      <c r="D31" s="27">
        <f t="shared" si="1"/>
        <v>1400000</v>
      </c>
      <c r="E31" s="27">
        <f>E32+E33</f>
        <v>1400000</v>
      </c>
      <c r="F31" s="27">
        <f>F32+F33</f>
        <v>0</v>
      </c>
      <c r="G31" s="20">
        <f t="shared" si="2"/>
        <v>1100489.44</v>
      </c>
      <c r="H31" s="27">
        <f>H32+H33</f>
        <v>1100489.44</v>
      </c>
      <c r="I31" s="27">
        <f>I32+I33</f>
        <v>0</v>
      </c>
      <c r="J31" s="20">
        <f t="shared" si="3"/>
        <v>78.606388571428568</v>
      </c>
      <c r="K31" s="20">
        <f t="shared" si="4"/>
        <v>78.606388571428568</v>
      </c>
      <c r="L31" s="20" t="e">
        <f t="shared" si="5"/>
        <v>#DIV/0!</v>
      </c>
      <c r="M31" s="7"/>
    </row>
    <row r="32" spans="1:13" ht="31.5" x14ac:dyDescent="0.25">
      <c r="A32" s="24" t="s">
        <v>51</v>
      </c>
      <c r="B32" s="25" t="s">
        <v>19</v>
      </c>
      <c r="C32" s="26" t="s">
        <v>53</v>
      </c>
      <c r="D32" s="27">
        <f t="shared" si="1"/>
        <v>1400000</v>
      </c>
      <c r="E32" s="27">
        <v>1400000</v>
      </c>
      <c r="F32" s="27">
        <v>0</v>
      </c>
      <c r="G32" s="20">
        <f t="shared" si="2"/>
        <v>1100489.44</v>
      </c>
      <c r="H32" s="27">
        <v>1100489.44</v>
      </c>
      <c r="I32" s="27">
        <v>0</v>
      </c>
      <c r="J32" s="20">
        <f t="shared" si="3"/>
        <v>78.606388571428568</v>
      </c>
      <c r="K32" s="20">
        <f t="shared" si="4"/>
        <v>78.606388571428568</v>
      </c>
      <c r="L32" s="20" t="e">
        <f t="shared" si="5"/>
        <v>#DIV/0!</v>
      </c>
      <c r="M32" s="7"/>
    </row>
    <row r="33" spans="1:13" ht="63" x14ac:dyDescent="0.25">
      <c r="A33" s="24" t="s">
        <v>54</v>
      </c>
      <c r="B33" s="25" t="s">
        <v>19</v>
      </c>
      <c r="C33" s="26" t="s">
        <v>55</v>
      </c>
      <c r="D33" s="27">
        <f t="shared" si="1"/>
        <v>0</v>
      </c>
      <c r="E33" s="27"/>
      <c r="F33" s="27"/>
      <c r="G33" s="20">
        <f t="shared" si="2"/>
        <v>0</v>
      </c>
      <c r="H33" s="27"/>
      <c r="I33" s="27"/>
      <c r="J33" s="20" t="e">
        <f t="shared" si="3"/>
        <v>#DIV/0!</v>
      </c>
      <c r="K33" s="20" t="e">
        <f t="shared" si="4"/>
        <v>#DIV/0!</v>
      </c>
      <c r="L33" s="20" t="e">
        <f t="shared" si="5"/>
        <v>#DIV/0!</v>
      </c>
      <c r="M33" s="7"/>
    </row>
    <row r="34" spans="1:13" ht="47.25" customHeight="1" x14ac:dyDescent="0.25">
      <c r="A34" s="24" t="str">
        <f>[1]Доходы!A43</f>
        <v xml:space="preserve">  Налог, взимаемый в связи с применением патентной системы налогообложения</v>
      </c>
      <c r="B34" s="25" t="s">
        <v>19</v>
      </c>
      <c r="C34" s="26" t="s">
        <v>359</v>
      </c>
      <c r="D34" s="27">
        <f t="shared" si="1"/>
        <v>0</v>
      </c>
      <c r="E34" s="27">
        <f>E35</f>
        <v>0</v>
      </c>
      <c r="F34" s="27">
        <f>F35</f>
        <v>0</v>
      </c>
      <c r="G34" s="20">
        <f t="shared" si="2"/>
        <v>9000</v>
      </c>
      <c r="H34" s="27">
        <f>H35</f>
        <v>9000</v>
      </c>
      <c r="I34" s="27">
        <f>I35</f>
        <v>0</v>
      </c>
      <c r="J34" s="20"/>
      <c r="K34" s="20"/>
      <c r="L34" s="20"/>
      <c r="M34" s="7"/>
    </row>
    <row r="35" spans="1:13" ht="67.5" customHeight="1" x14ac:dyDescent="0.25">
      <c r="A35" s="24" t="str">
        <f>[1]Доходы!A44</f>
        <v xml:space="preserve">  Налог, взимаемый в связи с применением патентной системы налогообложения, зачисляемый в бюджеты муниципальных районов 5</v>
      </c>
      <c r="B35" s="25" t="s">
        <v>19</v>
      </c>
      <c r="C35" s="26" t="s">
        <v>358</v>
      </c>
      <c r="D35" s="27">
        <f>E35+F35</f>
        <v>0</v>
      </c>
      <c r="E35" s="27"/>
      <c r="F35" s="27"/>
      <c r="G35" s="20">
        <f>H35+I35</f>
        <v>9000</v>
      </c>
      <c r="H35" s="27">
        <v>9000</v>
      </c>
      <c r="I35" s="27"/>
      <c r="J35" s="20" t="e">
        <f t="shared" si="3"/>
        <v>#DIV/0!</v>
      </c>
      <c r="K35" s="20"/>
      <c r="L35" s="20"/>
      <c r="M35" s="7"/>
    </row>
    <row r="36" spans="1:13" ht="15.75" x14ac:dyDescent="0.25">
      <c r="A36" s="48" t="s">
        <v>56</v>
      </c>
      <c r="B36" s="49" t="s">
        <v>19</v>
      </c>
      <c r="C36" s="50" t="s">
        <v>57</v>
      </c>
      <c r="D36" s="51">
        <f t="shared" si="1"/>
        <v>1239000</v>
      </c>
      <c r="E36" s="51">
        <f>E37+E39</f>
        <v>0</v>
      </c>
      <c r="F36" s="51">
        <f>F37+F39</f>
        <v>1239000</v>
      </c>
      <c r="G36" s="55">
        <f t="shared" si="2"/>
        <v>681039.29</v>
      </c>
      <c r="H36" s="51">
        <f>H37+H39</f>
        <v>0</v>
      </c>
      <c r="I36" s="51">
        <f>I37+I39</f>
        <v>681039.29</v>
      </c>
      <c r="J36" s="55">
        <f t="shared" si="3"/>
        <v>54.966851493139636</v>
      </c>
      <c r="K36" s="55" t="e">
        <f t="shared" si="4"/>
        <v>#DIV/0!</v>
      </c>
      <c r="L36" s="55">
        <f t="shared" si="5"/>
        <v>54.966851493139636</v>
      </c>
      <c r="M36" s="7"/>
    </row>
    <row r="37" spans="1:13" ht="15.75" x14ac:dyDescent="0.25">
      <c r="A37" s="24" t="s">
        <v>58</v>
      </c>
      <c r="B37" s="25" t="s">
        <v>19</v>
      </c>
      <c r="C37" s="26" t="s">
        <v>59</v>
      </c>
      <c r="D37" s="27">
        <f t="shared" si="1"/>
        <v>400000</v>
      </c>
      <c r="E37" s="27">
        <f>E38</f>
        <v>0</v>
      </c>
      <c r="F37" s="27">
        <f>F38</f>
        <v>400000</v>
      </c>
      <c r="G37" s="55">
        <f t="shared" si="2"/>
        <v>180059.51</v>
      </c>
      <c r="H37" s="27">
        <f>H38</f>
        <v>0</v>
      </c>
      <c r="I37" s="27">
        <f>I38</f>
        <v>180059.51</v>
      </c>
      <c r="J37" s="20">
        <f t="shared" si="3"/>
        <v>45.014877499999997</v>
      </c>
      <c r="K37" s="20" t="e">
        <f t="shared" si="4"/>
        <v>#DIV/0!</v>
      </c>
      <c r="L37" s="20">
        <f t="shared" si="5"/>
        <v>45.014877499999997</v>
      </c>
      <c r="M37" s="7"/>
    </row>
    <row r="38" spans="1:13" ht="78.75" x14ac:dyDescent="0.25">
      <c r="A38" s="24" t="s">
        <v>60</v>
      </c>
      <c r="B38" s="25" t="s">
        <v>19</v>
      </c>
      <c r="C38" s="26" t="s">
        <v>343</v>
      </c>
      <c r="D38" s="27">
        <f t="shared" si="1"/>
        <v>400000</v>
      </c>
      <c r="E38" s="27"/>
      <c r="F38" s="27">
        <v>400000</v>
      </c>
      <c r="G38" s="20">
        <f t="shared" si="2"/>
        <v>180059.51</v>
      </c>
      <c r="H38" s="27"/>
      <c r="I38" s="27">
        <v>180059.51</v>
      </c>
      <c r="J38" s="20">
        <f t="shared" si="3"/>
        <v>45.014877499999997</v>
      </c>
      <c r="K38" s="20" t="e">
        <f t="shared" si="4"/>
        <v>#DIV/0!</v>
      </c>
      <c r="L38" s="20">
        <f t="shared" si="5"/>
        <v>45.014877499999997</v>
      </c>
      <c r="M38" s="7"/>
    </row>
    <row r="39" spans="1:13" ht="15.75" x14ac:dyDescent="0.25">
      <c r="A39" s="24" t="s">
        <v>61</v>
      </c>
      <c r="B39" s="25" t="s">
        <v>19</v>
      </c>
      <c r="C39" s="26" t="s">
        <v>62</v>
      </c>
      <c r="D39" s="27">
        <f t="shared" si="1"/>
        <v>839000</v>
      </c>
      <c r="E39" s="27">
        <f>E40+E41+E42</f>
        <v>0</v>
      </c>
      <c r="F39" s="27">
        <f>F40+F41+F42</f>
        <v>839000</v>
      </c>
      <c r="G39" s="20">
        <f t="shared" si="2"/>
        <v>500979.77999999997</v>
      </c>
      <c r="H39" s="27">
        <f>H40+H41+H42</f>
        <v>0</v>
      </c>
      <c r="I39" s="27">
        <f>I40+I41+I42</f>
        <v>500979.77999999997</v>
      </c>
      <c r="J39" s="20">
        <f t="shared" si="3"/>
        <v>59.711535160905839</v>
      </c>
      <c r="K39" s="20" t="e">
        <f t="shared" si="4"/>
        <v>#DIV/0!</v>
      </c>
      <c r="L39" s="20">
        <f t="shared" si="5"/>
        <v>59.711535160905839</v>
      </c>
      <c r="M39" s="7"/>
    </row>
    <row r="40" spans="1:13" ht="63" x14ac:dyDescent="0.25">
      <c r="A40" s="24" t="s">
        <v>63</v>
      </c>
      <c r="B40" s="25" t="s">
        <v>19</v>
      </c>
      <c r="C40" s="26" t="s">
        <v>345</v>
      </c>
      <c r="D40" s="27">
        <f t="shared" si="1"/>
        <v>699000</v>
      </c>
      <c r="E40" s="27"/>
      <c r="F40" s="27">
        <v>699000</v>
      </c>
      <c r="G40" s="20">
        <f t="shared" si="2"/>
        <v>474180.8</v>
      </c>
      <c r="H40" s="27"/>
      <c r="I40" s="27">
        <v>474180.8</v>
      </c>
      <c r="J40" s="20">
        <f t="shared" si="3"/>
        <v>67.8370243204578</v>
      </c>
      <c r="K40" s="20" t="e">
        <f t="shared" si="4"/>
        <v>#DIV/0!</v>
      </c>
      <c r="L40" s="20">
        <f t="shared" si="5"/>
        <v>67.8370243204578</v>
      </c>
      <c r="M40" s="7"/>
    </row>
    <row r="41" spans="1:13" ht="15.75" x14ac:dyDescent="0.25">
      <c r="A41" s="24"/>
      <c r="B41" s="25" t="s">
        <v>19</v>
      </c>
      <c r="C41" s="26" t="s">
        <v>352</v>
      </c>
      <c r="D41" s="27">
        <f t="shared" si="1"/>
        <v>0</v>
      </c>
      <c r="E41" s="27"/>
      <c r="F41" s="27"/>
      <c r="G41" s="20">
        <f t="shared" si="2"/>
        <v>0</v>
      </c>
      <c r="H41" s="27"/>
      <c r="I41" s="27"/>
      <c r="J41" s="20" t="e">
        <f t="shared" si="3"/>
        <v>#DIV/0!</v>
      </c>
      <c r="K41" s="20"/>
      <c r="L41" s="20"/>
      <c r="M41" s="7"/>
    </row>
    <row r="42" spans="1:13" ht="63" x14ac:dyDescent="0.25">
      <c r="A42" s="24" t="s">
        <v>64</v>
      </c>
      <c r="B42" s="25" t="s">
        <v>19</v>
      </c>
      <c r="C42" s="26" t="s">
        <v>344</v>
      </c>
      <c r="D42" s="27">
        <f t="shared" si="1"/>
        <v>140000</v>
      </c>
      <c r="E42" s="27"/>
      <c r="F42" s="27">
        <v>140000</v>
      </c>
      <c r="G42" s="20">
        <f t="shared" si="2"/>
        <v>26798.98</v>
      </c>
      <c r="H42" s="27"/>
      <c r="I42" s="27">
        <v>26798.98</v>
      </c>
      <c r="J42" s="20">
        <f t="shared" si="3"/>
        <v>19.142128571428572</v>
      </c>
      <c r="K42" s="20" t="e">
        <f t="shared" si="4"/>
        <v>#DIV/0!</v>
      </c>
      <c r="L42" s="20">
        <f t="shared" si="5"/>
        <v>19.142128571428572</v>
      </c>
      <c r="M42" s="7"/>
    </row>
    <row r="43" spans="1:13" ht="31.5" x14ac:dyDescent="0.25">
      <c r="A43" s="48" t="s">
        <v>65</v>
      </c>
      <c r="B43" s="49" t="s">
        <v>19</v>
      </c>
      <c r="C43" s="50" t="s">
        <v>66</v>
      </c>
      <c r="D43" s="51">
        <f t="shared" si="1"/>
        <v>979000</v>
      </c>
      <c r="E43" s="51">
        <f>E44+E46</f>
        <v>979000</v>
      </c>
      <c r="F43" s="51">
        <f>F44+F46</f>
        <v>0</v>
      </c>
      <c r="G43" s="55">
        <f t="shared" si="2"/>
        <v>427086.87</v>
      </c>
      <c r="H43" s="51">
        <f>H44+H46</f>
        <v>427086.87</v>
      </c>
      <c r="I43" s="51">
        <f>I44+I46</f>
        <v>0</v>
      </c>
      <c r="J43" s="55">
        <f t="shared" si="3"/>
        <v>43.624807967313586</v>
      </c>
      <c r="K43" s="55">
        <f t="shared" si="4"/>
        <v>43.624807967313586</v>
      </c>
      <c r="L43" s="55" t="e">
        <f t="shared" si="5"/>
        <v>#DIV/0!</v>
      </c>
      <c r="M43" s="7"/>
    </row>
    <row r="44" spans="1:13" ht="47.25" x14ac:dyDescent="0.25">
      <c r="A44" s="24" t="s">
        <v>67</v>
      </c>
      <c r="B44" s="25" t="s">
        <v>19</v>
      </c>
      <c r="C44" s="26" t="s">
        <v>68</v>
      </c>
      <c r="D44" s="27">
        <f t="shared" si="1"/>
        <v>784000</v>
      </c>
      <c r="E44" s="27">
        <f>E45</f>
        <v>784000</v>
      </c>
      <c r="F44" s="27">
        <f>F45</f>
        <v>0</v>
      </c>
      <c r="G44" s="20">
        <f t="shared" si="2"/>
        <v>427086.87</v>
      </c>
      <c r="H44" s="27">
        <f>H45</f>
        <v>427086.87</v>
      </c>
      <c r="I44" s="27">
        <f>I45</f>
        <v>0</v>
      </c>
      <c r="J44" s="20">
        <f t="shared" si="3"/>
        <v>54.475366071428567</v>
      </c>
      <c r="K44" s="20">
        <f t="shared" si="4"/>
        <v>54.475366071428567</v>
      </c>
      <c r="L44" s="20" t="e">
        <f t="shared" si="5"/>
        <v>#DIV/0!</v>
      </c>
      <c r="M44" s="7"/>
    </row>
    <row r="45" spans="1:13" ht="78.75" x14ac:dyDescent="0.25">
      <c r="A45" s="24" t="s">
        <v>69</v>
      </c>
      <c r="B45" s="25" t="s">
        <v>19</v>
      </c>
      <c r="C45" s="26" t="s">
        <v>70</v>
      </c>
      <c r="D45" s="27">
        <f t="shared" si="1"/>
        <v>784000</v>
      </c>
      <c r="E45" s="27">
        <v>784000</v>
      </c>
      <c r="F45" s="27"/>
      <c r="G45" s="20">
        <f t="shared" si="2"/>
        <v>427086.87</v>
      </c>
      <c r="H45" s="27">
        <v>427086.87</v>
      </c>
      <c r="I45" s="27"/>
      <c r="J45" s="20">
        <f t="shared" si="3"/>
        <v>54.475366071428567</v>
      </c>
      <c r="K45" s="20">
        <f t="shared" si="4"/>
        <v>54.475366071428567</v>
      </c>
      <c r="L45" s="20" t="e">
        <f t="shared" si="5"/>
        <v>#DIV/0!</v>
      </c>
      <c r="M45" s="7"/>
    </row>
    <row r="46" spans="1:13" ht="63" x14ac:dyDescent="0.25">
      <c r="A46" s="24" t="s">
        <v>71</v>
      </c>
      <c r="B46" s="25" t="s">
        <v>19</v>
      </c>
      <c r="C46" s="26" t="s">
        <v>72</v>
      </c>
      <c r="D46" s="27">
        <f t="shared" si="1"/>
        <v>195000</v>
      </c>
      <c r="E46" s="27">
        <f>E47</f>
        <v>195000</v>
      </c>
      <c r="F46" s="27">
        <f>F47</f>
        <v>0</v>
      </c>
      <c r="G46" s="20">
        <f t="shared" si="2"/>
        <v>0</v>
      </c>
      <c r="H46" s="27">
        <f>H47</f>
        <v>0</v>
      </c>
      <c r="I46" s="27">
        <f>I47</f>
        <v>0</v>
      </c>
      <c r="J46" s="20">
        <f t="shared" ref="J46:J95" si="7">G46/D46*100</f>
        <v>0</v>
      </c>
      <c r="K46" s="20">
        <f t="shared" ref="K46:K95" si="8">H46/E46*100</f>
        <v>0</v>
      </c>
      <c r="L46" s="20" t="e">
        <f t="shared" ref="L46:L95" si="9">I46/F46*100</f>
        <v>#DIV/0!</v>
      </c>
      <c r="M46" s="7"/>
    </row>
    <row r="47" spans="1:13" ht="110.25" x14ac:dyDescent="0.25">
      <c r="A47" s="24" t="s">
        <v>73</v>
      </c>
      <c r="B47" s="25" t="s">
        <v>19</v>
      </c>
      <c r="C47" s="26" t="s">
        <v>74</v>
      </c>
      <c r="D47" s="27">
        <f t="shared" si="1"/>
        <v>195000</v>
      </c>
      <c r="E47" s="27">
        <f>E48</f>
        <v>195000</v>
      </c>
      <c r="F47" s="27">
        <f>F48</f>
        <v>0</v>
      </c>
      <c r="G47" s="20">
        <f t="shared" si="2"/>
        <v>0</v>
      </c>
      <c r="H47" s="27">
        <f>H48</f>
        <v>0</v>
      </c>
      <c r="I47" s="27">
        <f>I48</f>
        <v>0</v>
      </c>
      <c r="J47" s="20">
        <f t="shared" si="7"/>
        <v>0</v>
      </c>
      <c r="K47" s="20">
        <f t="shared" si="8"/>
        <v>0</v>
      </c>
      <c r="L47" s="20" t="e">
        <f t="shared" si="9"/>
        <v>#DIV/0!</v>
      </c>
      <c r="M47" s="7"/>
    </row>
    <row r="48" spans="1:13" ht="126" x14ac:dyDescent="0.25">
      <c r="A48" s="24" t="s">
        <v>75</v>
      </c>
      <c r="B48" s="25" t="s">
        <v>19</v>
      </c>
      <c r="C48" s="26" t="s">
        <v>76</v>
      </c>
      <c r="D48" s="27">
        <f t="shared" si="1"/>
        <v>195000</v>
      </c>
      <c r="E48" s="27">
        <v>195000</v>
      </c>
      <c r="F48" s="27"/>
      <c r="G48" s="20">
        <f t="shared" si="2"/>
        <v>0</v>
      </c>
      <c r="H48" s="27"/>
      <c r="I48" s="27"/>
      <c r="J48" s="20">
        <f t="shared" si="7"/>
        <v>0</v>
      </c>
      <c r="K48" s="20">
        <f t="shared" si="8"/>
        <v>0</v>
      </c>
      <c r="L48" s="20" t="e">
        <f t="shared" si="9"/>
        <v>#DIV/0!</v>
      </c>
      <c r="M48" s="7"/>
    </row>
    <row r="49" spans="1:13" ht="94.5" x14ac:dyDescent="0.25">
      <c r="A49" s="48" t="s">
        <v>77</v>
      </c>
      <c r="B49" s="49" t="s">
        <v>19</v>
      </c>
      <c r="C49" s="50" t="s">
        <v>78</v>
      </c>
      <c r="D49" s="51">
        <f t="shared" si="1"/>
        <v>4470900</v>
      </c>
      <c r="E49" s="51">
        <f t="shared" ref="E49:I49" si="10">E50</f>
        <v>1600000</v>
      </c>
      <c r="F49" s="51">
        <f t="shared" si="10"/>
        <v>2870900</v>
      </c>
      <c r="G49" s="55">
        <f t="shared" si="2"/>
        <v>3036608.84</v>
      </c>
      <c r="H49" s="51">
        <f t="shared" si="10"/>
        <v>1034850.84</v>
      </c>
      <c r="I49" s="51">
        <f t="shared" si="10"/>
        <v>2001758</v>
      </c>
      <c r="J49" s="55">
        <f t="shared" si="7"/>
        <v>67.919408620188321</v>
      </c>
      <c r="K49" s="55">
        <f t="shared" si="8"/>
        <v>64.678177500000004</v>
      </c>
      <c r="L49" s="55">
        <f t="shared" si="9"/>
        <v>69.72580027169181</v>
      </c>
      <c r="M49" s="7"/>
    </row>
    <row r="50" spans="1:13" ht="157.5" x14ac:dyDescent="0.25">
      <c r="A50" s="24" t="s">
        <v>79</v>
      </c>
      <c r="B50" s="25" t="s">
        <v>19</v>
      </c>
      <c r="C50" s="26" t="s">
        <v>80</v>
      </c>
      <c r="D50" s="27">
        <f t="shared" si="1"/>
        <v>4470900</v>
      </c>
      <c r="E50" s="27">
        <f>E51+E54</f>
        <v>1600000</v>
      </c>
      <c r="F50" s="27">
        <f>F51+F54</f>
        <v>2870900</v>
      </c>
      <c r="G50" s="20">
        <f>H50+I50</f>
        <v>3036608.84</v>
      </c>
      <c r="H50" s="27">
        <f>H51+H54</f>
        <v>1034850.84</v>
      </c>
      <c r="I50" s="27">
        <f>I51+I54+I53</f>
        <v>2001758</v>
      </c>
      <c r="J50" s="20">
        <f t="shared" si="7"/>
        <v>67.919408620188321</v>
      </c>
      <c r="K50" s="20">
        <f t="shared" si="8"/>
        <v>64.678177500000004</v>
      </c>
      <c r="L50" s="20">
        <f t="shared" si="9"/>
        <v>69.72580027169181</v>
      </c>
      <c r="M50" s="7"/>
    </row>
    <row r="51" spans="1:13" ht="126" x14ac:dyDescent="0.25">
      <c r="A51" s="24" t="s">
        <v>81</v>
      </c>
      <c r="B51" s="25" t="s">
        <v>19</v>
      </c>
      <c r="C51" s="26" t="s">
        <v>82</v>
      </c>
      <c r="D51" s="27">
        <f t="shared" si="1"/>
        <v>546000</v>
      </c>
      <c r="E51" s="27">
        <f t="shared" ref="E51:H51" si="11">SUM(E52:E53)</f>
        <v>444000</v>
      </c>
      <c r="F51" s="27">
        <f t="shared" si="11"/>
        <v>102000</v>
      </c>
      <c r="G51" s="20">
        <f t="shared" ref="G51:G56" si="12">H51+I51</f>
        <v>238409.86000000002</v>
      </c>
      <c r="H51" s="27">
        <f t="shared" si="11"/>
        <v>238409.86000000002</v>
      </c>
      <c r="I51" s="27"/>
      <c r="J51" s="20">
        <f t="shared" si="7"/>
        <v>43.664809523809531</v>
      </c>
      <c r="K51" s="20">
        <f t="shared" si="8"/>
        <v>53.695914414414418</v>
      </c>
      <c r="L51" s="20">
        <f t="shared" si="9"/>
        <v>0</v>
      </c>
      <c r="M51" s="7"/>
    </row>
    <row r="52" spans="1:13" ht="173.25" x14ac:dyDescent="0.25">
      <c r="A52" s="24" t="s">
        <v>83</v>
      </c>
      <c r="B52" s="25" t="s">
        <v>19</v>
      </c>
      <c r="C52" s="26" t="s">
        <v>84</v>
      </c>
      <c r="D52" s="27">
        <f t="shared" si="1"/>
        <v>283000</v>
      </c>
      <c r="E52" s="27">
        <v>283000</v>
      </c>
      <c r="F52" s="27"/>
      <c r="G52" s="20">
        <f t="shared" si="12"/>
        <v>155081.89000000001</v>
      </c>
      <c r="H52" s="27">
        <v>155081.89000000001</v>
      </c>
      <c r="I52" s="27"/>
      <c r="J52" s="20">
        <f t="shared" si="7"/>
        <v>54.799254416961141</v>
      </c>
      <c r="K52" s="20">
        <f t="shared" si="8"/>
        <v>54.799254416961141</v>
      </c>
      <c r="L52" s="20" t="e">
        <f t="shared" si="9"/>
        <v>#DIV/0!</v>
      </c>
      <c r="M52" s="7"/>
    </row>
    <row r="53" spans="1:13" ht="157.5" x14ac:dyDescent="0.25">
      <c r="A53" s="24" t="s">
        <v>85</v>
      </c>
      <c r="B53" s="25" t="s">
        <v>19</v>
      </c>
      <c r="C53" s="26" t="s">
        <v>86</v>
      </c>
      <c r="D53" s="27">
        <f t="shared" si="1"/>
        <v>263000</v>
      </c>
      <c r="E53" s="27">
        <v>161000</v>
      </c>
      <c r="F53" s="27">
        <v>102000</v>
      </c>
      <c r="G53" s="20">
        <f t="shared" si="12"/>
        <v>166655.93</v>
      </c>
      <c r="H53" s="27">
        <v>83327.97</v>
      </c>
      <c r="I53" s="27">
        <v>83327.960000000006</v>
      </c>
      <c r="J53" s="20">
        <f t="shared" si="7"/>
        <v>63.367273764258549</v>
      </c>
      <c r="K53" s="20">
        <f t="shared" si="8"/>
        <v>51.75650310559007</v>
      </c>
      <c r="L53" s="20">
        <f t="shared" si="9"/>
        <v>81.694078431372546</v>
      </c>
      <c r="M53" s="7"/>
    </row>
    <row r="54" spans="1:13" ht="157.5" x14ac:dyDescent="0.25">
      <c r="A54" s="24" t="s">
        <v>87</v>
      </c>
      <c r="B54" s="25" t="s">
        <v>19</v>
      </c>
      <c r="C54" s="26" t="s">
        <v>88</v>
      </c>
      <c r="D54" s="27">
        <f t="shared" si="1"/>
        <v>3924900</v>
      </c>
      <c r="E54" s="27">
        <f>E55+E56</f>
        <v>1156000</v>
      </c>
      <c r="F54" s="27">
        <f>F55+F56</f>
        <v>2768900</v>
      </c>
      <c r="G54" s="20">
        <f t="shared" si="12"/>
        <v>2714871.02</v>
      </c>
      <c r="H54" s="27">
        <f t="shared" ref="H54" si="13">SUM(H55:H56)</f>
        <v>796440.98</v>
      </c>
      <c r="I54" s="27">
        <f>I55+I56</f>
        <v>1918430.04</v>
      </c>
      <c r="J54" s="27">
        <f>J55+J56</f>
        <v>138.1811945783499</v>
      </c>
      <c r="K54" s="20">
        <f t="shared" si="8"/>
        <v>68.896278546712793</v>
      </c>
      <c r="L54" s="20">
        <f t="shared" si="9"/>
        <v>69.28491603163711</v>
      </c>
      <c r="M54" s="7"/>
    </row>
    <row r="55" spans="1:13" ht="126" x14ac:dyDescent="0.25">
      <c r="A55" s="24" t="s">
        <v>89</v>
      </c>
      <c r="B55" s="25" t="s">
        <v>19</v>
      </c>
      <c r="C55" s="26" t="s">
        <v>90</v>
      </c>
      <c r="D55" s="27">
        <f t="shared" si="1"/>
        <v>1156000</v>
      </c>
      <c r="E55" s="27">
        <v>1156000</v>
      </c>
      <c r="F55" s="27"/>
      <c r="G55" s="20">
        <f t="shared" si="12"/>
        <v>796440.98</v>
      </c>
      <c r="H55" s="27">
        <v>796440.98</v>
      </c>
      <c r="I55" s="27"/>
      <c r="J55" s="20">
        <f t="shared" si="7"/>
        <v>68.896278546712793</v>
      </c>
      <c r="K55" s="20">
        <f t="shared" si="8"/>
        <v>68.896278546712793</v>
      </c>
      <c r="L55" s="20" t="e">
        <f t="shared" si="9"/>
        <v>#DIV/0!</v>
      </c>
      <c r="M55" s="7"/>
    </row>
    <row r="56" spans="1:13" ht="126" x14ac:dyDescent="0.25">
      <c r="A56" s="24" t="s">
        <v>91</v>
      </c>
      <c r="B56" s="25" t="s">
        <v>19</v>
      </c>
      <c r="C56" s="26" t="s">
        <v>448</v>
      </c>
      <c r="D56" s="27">
        <f t="shared" si="1"/>
        <v>2768900</v>
      </c>
      <c r="E56" s="27"/>
      <c r="F56" s="27">
        <v>2768900</v>
      </c>
      <c r="G56" s="20">
        <f t="shared" si="12"/>
        <v>1918430.04</v>
      </c>
      <c r="H56" s="27"/>
      <c r="I56" s="27">
        <v>1918430.04</v>
      </c>
      <c r="J56" s="20">
        <f t="shared" si="7"/>
        <v>69.28491603163711</v>
      </c>
      <c r="K56" s="20" t="e">
        <f t="shared" si="8"/>
        <v>#DIV/0!</v>
      </c>
      <c r="L56" s="20">
        <f t="shared" si="9"/>
        <v>69.28491603163711</v>
      </c>
      <c r="M56" s="7"/>
    </row>
    <row r="57" spans="1:13" ht="31.5" x14ac:dyDescent="0.25">
      <c r="A57" s="48" t="s">
        <v>92</v>
      </c>
      <c r="B57" s="49" t="s">
        <v>19</v>
      </c>
      <c r="C57" s="50" t="s">
        <v>93</v>
      </c>
      <c r="D57" s="51">
        <f t="shared" si="1"/>
        <v>62000</v>
      </c>
      <c r="E57" s="51">
        <f>E58</f>
        <v>62000</v>
      </c>
      <c r="F57" s="51">
        <f>F58</f>
        <v>0</v>
      </c>
      <c r="G57" s="55">
        <f t="shared" si="2"/>
        <v>3094.54</v>
      </c>
      <c r="H57" s="51">
        <f>H58</f>
        <v>3094.54</v>
      </c>
      <c r="I57" s="51">
        <f>I58</f>
        <v>0</v>
      </c>
      <c r="J57" s="55">
        <f t="shared" si="7"/>
        <v>4.9911935483870966</v>
      </c>
      <c r="K57" s="55">
        <f t="shared" si="8"/>
        <v>4.9911935483870966</v>
      </c>
      <c r="L57" s="55" t="e">
        <f t="shared" si="9"/>
        <v>#DIV/0!</v>
      </c>
      <c r="M57" s="7"/>
    </row>
    <row r="58" spans="1:13" ht="31.5" x14ac:dyDescent="0.25">
      <c r="A58" s="24" t="s">
        <v>94</v>
      </c>
      <c r="B58" s="25" t="s">
        <v>19</v>
      </c>
      <c r="C58" s="26" t="s">
        <v>95</v>
      </c>
      <c r="D58" s="27">
        <f t="shared" si="1"/>
        <v>62000</v>
      </c>
      <c r="E58" s="27">
        <f>SUM(E59:E62)</f>
        <v>62000</v>
      </c>
      <c r="F58" s="27">
        <f>SUM(F59:F62)</f>
        <v>0</v>
      </c>
      <c r="G58" s="20">
        <f t="shared" si="2"/>
        <v>3094.54</v>
      </c>
      <c r="H58" s="27">
        <f>SUM(H59:H62)</f>
        <v>3094.54</v>
      </c>
      <c r="I58" s="27">
        <f>SUM(I59:I62)</f>
        <v>0</v>
      </c>
      <c r="J58" s="20">
        <f t="shared" si="7"/>
        <v>4.9911935483870966</v>
      </c>
      <c r="K58" s="20">
        <f t="shared" si="8"/>
        <v>4.9911935483870966</v>
      </c>
      <c r="L58" s="20" t="e">
        <f t="shared" si="9"/>
        <v>#DIV/0!</v>
      </c>
      <c r="M58" s="7"/>
    </row>
    <row r="59" spans="1:13" ht="47.25" x14ac:dyDescent="0.25">
      <c r="A59" s="24" t="s">
        <v>96</v>
      </c>
      <c r="B59" s="25" t="s">
        <v>19</v>
      </c>
      <c r="C59" s="26" t="s">
        <v>97</v>
      </c>
      <c r="D59" s="27">
        <f t="shared" si="1"/>
        <v>51000</v>
      </c>
      <c r="E59" s="27">
        <v>51000</v>
      </c>
      <c r="F59" s="27"/>
      <c r="G59" s="20">
        <f t="shared" si="2"/>
        <v>942.34</v>
      </c>
      <c r="H59" s="27">
        <v>942.34</v>
      </c>
      <c r="I59" s="27"/>
      <c r="J59" s="20">
        <f t="shared" si="7"/>
        <v>1.8477254901960787</v>
      </c>
      <c r="K59" s="20">
        <f t="shared" si="8"/>
        <v>1.8477254901960787</v>
      </c>
      <c r="L59" s="20" t="e">
        <f t="shared" si="9"/>
        <v>#DIV/0!</v>
      </c>
      <c r="M59" s="7"/>
    </row>
    <row r="60" spans="1:13" ht="47.25" x14ac:dyDescent="0.25">
      <c r="A60" s="24" t="s">
        <v>98</v>
      </c>
      <c r="B60" s="25" t="s">
        <v>19</v>
      </c>
      <c r="C60" s="26" t="s">
        <v>99</v>
      </c>
      <c r="D60" s="27">
        <f t="shared" si="1"/>
        <v>0</v>
      </c>
      <c r="E60" s="27"/>
      <c r="F60" s="27"/>
      <c r="G60" s="51">
        <f>G61</f>
        <v>193.52</v>
      </c>
      <c r="H60" s="27"/>
      <c r="I60" s="27"/>
      <c r="J60" s="20" t="e">
        <f t="shared" si="7"/>
        <v>#DIV/0!</v>
      </c>
      <c r="K60" s="20" t="e">
        <f t="shared" si="8"/>
        <v>#DIV/0!</v>
      </c>
      <c r="L60" s="20" t="e">
        <f t="shared" si="9"/>
        <v>#DIV/0!</v>
      </c>
      <c r="M60" s="7"/>
    </row>
    <row r="61" spans="1:13" ht="31.5" x14ac:dyDescent="0.25">
      <c r="A61" s="24" t="s">
        <v>100</v>
      </c>
      <c r="B61" s="25" t="s">
        <v>19</v>
      </c>
      <c r="C61" s="26" t="s">
        <v>101</v>
      </c>
      <c r="D61" s="27">
        <f t="shared" si="1"/>
        <v>2000</v>
      </c>
      <c r="E61" s="27">
        <v>2000</v>
      </c>
      <c r="F61" s="27"/>
      <c r="G61" s="20">
        <f t="shared" si="2"/>
        <v>193.52</v>
      </c>
      <c r="H61" s="27">
        <v>193.52</v>
      </c>
      <c r="I61" s="27"/>
      <c r="J61" s="20">
        <f t="shared" si="7"/>
        <v>9.6760000000000002</v>
      </c>
      <c r="K61" s="20">
        <f t="shared" si="8"/>
        <v>9.6760000000000002</v>
      </c>
      <c r="L61" s="20" t="e">
        <f t="shared" si="9"/>
        <v>#DIV/0!</v>
      </c>
      <c r="M61" s="7"/>
    </row>
    <row r="62" spans="1:13" ht="31.5" x14ac:dyDescent="0.25">
      <c r="A62" s="24" t="s">
        <v>102</v>
      </c>
      <c r="B62" s="25" t="s">
        <v>19</v>
      </c>
      <c r="C62" s="26" t="s">
        <v>103</v>
      </c>
      <c r="D62" s="27">
        <f t="shared" si="1"/>
        <v>9000</v>
      </c>
      <c r="E62" s="27">
        <v>9000</v>
      </c>
      <c r="F62" s="27"/>
      <c r="G62" s="20">
        <f t="shared" si="2"/>
        <v>1958.68</v>
      </c>
      <c r="H62" s="27">
        <v>1958.68</v>
      </c>
      <c r="I62" s="27"/>
      <c r="J62" s="20">
        <f t="shared" si="7"/>
        <v>21.763111111111112</v>
      </c>
      <c r="K62" s="20">
        <f t="shared" si="8"/>
        <v>21.763111111111112</v>
      </c>
      <c r="L62" s="20" t="e">
        <f t="shared" si="9"/>
        <v>#DIV/0!</v>
      </c>
      <c r="M62" s="7"/>
    </row>
    <row r="63" spans="1:13" ht="63" x14ac:dyDescent="0.25">
      <c r="A63" s="48" t="s">
        <v>104</v>
      </c>
      <c r="B63" s="49" t="s">
        <v>19</v>
      </c>
      <c r="C63" s="50" t="s">
        <v>105</v>
      </c>
      <c r="D63" s="51">
        <f t="shared" si="1"/>
        <v>6641000</v>
      </c>
      <c r="E63" s="51">
        <f>E64+E67</f>
        <v>6641000</v>
      </c>
      <c r="F63" s="51"/>
      <c r="G63" s="55">
        <f t="shared" si="2"/>
        <v>4193863.13</v>
      </c>
      <c r="H63" s="51">
        <f>H64+H67</f>
        <v>4193863.13</v>
      </c>
      <c r="I63" s="51"/>
      <c r="J63" s="55">
        <f t="shared" si="7"/>
        <v>63.151078602620082</v>
      </c>
      <c r="K63" s="55">
        <f t="shared" si="8"/>
        <v>63.151078602620082</v>
      </c>
      <c r="L63" s="55" t="e">
        <f t="shared" si="9"/>
        <v>#DIV/0!</v>
      </c>
      <c r="M63" s="7"/>
    </row>
    <row r="64" spans="1:13" ht="31.5" x14ac:dyDescent="0.25">
      <c r="A64" s="24" t="s">
        <v>106</v>
      </c>
      <c r="B64" s="25" t="s">
        <v>19</v>
      </c>
      <c r="C64" s="26" t="s">
        <v>107</v>
      </c>
      <c r="D64" s="27">
        <f t="shared" si="1"/>
        <v>6209000</v>
      </c>
      <c r="E64" s="27">
        <f t="shared" ref="E64:H65" si="14">E65</f>
        <v>6209000</v>
      </c>
      <c r="F64" s="27"/>
      <c r="G64" s="20">
        <f t="shared" si="2"/>
        <v>3762272.27</v>
      </c>
      <c r="H64" s="27">
        <f t="shared" si="14"/>
        <v>3762272.27</v>
      </c>
      <c r="I64" s="27"/>
      <c r="J64" s="20">
        <f t="shared" si="7"/>
        <v>60.593851989048154</v>
      </c>
      <c r="K64" s="20">
        <f t="shared" si="8"/>
        <v>60.593851989048154</v>
      </c>
      <c r="L64" s="20" t="e">
        <f t="shared" si="9"/>
        <v>#DIV/0!</v>
      </c>
      <c r="M64" s="7"/>
    </row>
    <row r="65" spans="1:13" ht="31.5" x14ac:dyDescent="0.25">
      <c r="A65" s="24" t="s">
        <v>108</v>
      </c>
      <c r="B65" s="25" t="s">
        <v>19</v>
      </c>
      <c r="C65" s="26" t="s">
        <v>109</v>
      </c>
      <c r="D65" s="27">
        <f t="shared" si="1"/>
        <v>6209000</v>
      </c>
      <c r="E65" s="27">
        <f t="shared" si="14"/>
        <v>6209000</v>
      </c>
      <c r="F65" s="27"/>
      <c r="G65" s="20">
        <f t="shared" si="2"/>
        <v>3762272.27</v>
      </c>
      <c r="H65" s="27">
        <f t="shared" si="14"/>
        <v>3762272.27</v>
      </c>
      <c r="I65" s="27"/>
      <c r="J65" s="20">
        <f t="shared" si="7"/>
        <v>60.593851989048154</v>
      </c>
      <c r="K65" s="20">
        <f t="shared" si="8"/>
        <v>60.593851989048154</v>
      </c>
      <c r="L65" s="20" t="e">
        <f t="shared" si="9"/>
        <v>#DIV/0!</v>
      </c>
      <c r="M65" s="7"/>
    </row>
    <row r="66" spans="1:13" ht="47.25" x14ac:dyDescent="0.25">
      <c r="A66" s="24" t="s">
        <v>110</v>
      </c>
      <c r="B66" s="25" t="s">
        <v>19</v>
      </c>
      <c r="C66" s="26" t="s">
        <v>111</v>
      </c>
      <c r="D66" s="27">
        <f t="shared" si="1"/>
        <v>6209000</v>
      </c>
      <c r="E66" s="27">
        <v>6209000</v>
      </c>
      <c r="F66" s="27"/>
      <c r="G66" s="20">
        <f t="shared" si="2"/>
        <v>3762272.27</v>
      </c>
      <c r="H66" s="27">
        <v>3762272.27</v>
      </c>
      <c r="I66" s="27"/>
      <c r="J66" s="20">
        <f t="shared" si="7"/>
        <v>60.593851989048154</v>
      </c>
      <c r="K66" s="20">
        <f t="shared" si="8"/>
        <v>60.593851989048154</v>
      </c>
      <c r="L66" s="20" t="e">
        <f t="shared" si="9"/>
        <v>#DIV/0!</v>
      </c>
      <c r="M66" s="7"/>
    </row>
    <row r="67" spans="1:13" ht="47.25" x14ac:dyDescent="0.25">
      <c r="A67" s="24" t="s">
        <v>402</v>
      </c>
      <c r="B67" s="25" t="s">
        <v>19</v>
      </c>
      <c r="C67" s="26" t="s">
        <v>403</v>
      </c>
      <c r="D67" s="27">
        <f>E67</f>
        <v>432000</v>
      </c>
      <c r="E67" s="27">
        <v>432000</v>
      </c>
      <c r="F67" s="27"/>
      <c r="G67" s="20">
        <f>H67</f>
        <v>431590.86</v>
      </c>
      <c r="H67" s="27">
        <v>431590.86</v>
      </c>
      <c r="I67" s="27"/>
      <c r="J67" s="20">
        <f t="shared" si="7"/>
        <v>99.905291666666656</v>
      </c>
      <c r="K67" s="20"/>
      <c r="L67" s="20"/>
      <c r="M67" s="7"/>
    </row>
    <row r="68" spans="1:13" ht="47.25" x14ac:dyDescent="0.25">
      <c r="A68" s="48" t="s">
        <v>112</v>
      </c>
      <c r="B68" s="49" t="s">
        <v>19</v>
      </c>
      <c r="C68" s="50" t="s">
        <v>113</v>
      </c>
      <c r="D68" s="51">
        <f t="shared" si="1"/>
        <v>1819500</v>
      </c>
      <c r="E68" s="51">
        <f t="shared" ref="E68:E70" si="15">E69</f>
        <v>1819500</v>
      </c>
      <c r="F68" s="51"/>
      <c r="G68" s="55">
        <f t="shared" si="2"/>
        <v>1819500</v>
      </c>
      <c r="H68" s="51">
        <f t="shared" ref="H68:I70" si="16">H69</f>
        <v>1819500</v>
      </c>
      <c r="I68" s="51">
        <f t="shared" si="16"/>
        <v>0</v>
      </c>
      <c r="J68" s="55">
        <f t="shared" si="7"/>
        <v>100</v>
      </c>
      <c r="K68" s="55">
        <f t="shared" si="8"/>
        <v>100</v>
      </c>
      <c r="L68" s="55" t="e">
        <f t="shared" si="9"/>
        <v>#DIV/0!</v>
      </c>
      <c r="M68" s="7"/>
    </row>
    <row r="69" spans="1:13" ht="141.75" x14ac:dyDescent="0.25">
      <c r="A69" s="24" t="s">
        <v>114</v>
      </c>
      <c r="B69" s="25" t="s">
        <v>19</v>
      </c>
      <c r="C69" s="26" t="s">
        <v>115</v>
      </c>
      <c r="D69" s="27">
        <f t="shared" si="1"/>
        <v>1819500</v>
      </c>
      <c r="E69" s="27">
        <f t="shared" si="15"/>
        <v>1819500</v>
      </c>
      <c r="F69" s="27"/>
      <c r="G69" s="20">
        <f t="shared" si="2"/>
        <v>1819500</v>
      </c>
      <c r="H69" s="27">
        <f t="shared" si="16"/>
        <v>1819500</v>
      </c>
      <c r="I69" s="27">
        <f t="shared" si="16"/>
        <v>0</v>
      </c>
      <c r="J69" s="20">
        <f t="shared" si="7"/>
        <v>100</v>
      </c>
      <c r="K69" s="20">
        <f t="shared" si="8"/>
        <v>100</v>
      </c>
      <c r="L69" s="20" t="e">
        <f t="shared" si="9"/>
        <v>#DIV/0!</v>
      </c>
      <c r="M69" s="7"/>
    </row>
    <row r="70" spans="1:13" ht="173.25" x14ac:dyDescent="0.25">
      <c r="A70" s="24" t="s">
        <v>116</v>
      </c>
      <c r="B70" s="25" t="s">
        <v>19</v>
      </c>
      <c r="C70" s="26" t="s">
        <v>117</v>
      </c>
      <c r="D70" s="27">
        <f t="shared" si="1"/>
        <v>1819500</v>
      </c>
      <c r="E70" s="27">
        <f t="shared" si="15"/>
        <v>1819500</v>
      </c>
      <c r="F70" s="27"/>
      <c r="G70" s="20">
        <f t="shared" si="2"/>
        <v>1819500</v>
      </c>
      <c r="H70" s="27">
        <f t="shared" si="16"/>
        <v>1819500</v>
      </c>
      <c r="I70" s="27">
        <f t="shared" si="16"/>
        <v>0</v>
      </c>
      <c r="J70" s="20">
        <f t="shared" si="7"/>
        <v>100</v>
      </c>
      <c r="K70" s="20">
        <f t="shared" si="8"/>
        <v>100</v>
      </c>
      <c r="L70" s="20" t="e">
        <f t="shared" si="9"/>
        <v>#DIV/0!</v>
      </c>
      <c r="M70" s="7"/>
    </row>
    <row r="71" spans="1:13" ht="173.25" x14ac:dyDescent="0.25">
      <c r="A71" s="24" t="s">
        <v>118</v>
      </c>
      <c r="B71" s="25" t="s">
        <v>19</v>
      </c>
      <c r="C71" s="26" t="s">
        <v>119</v>
      </c>
      <c r="D71" s="27">
        <f t="shared" si="1"/>
        <v>1819500</v>
      </c>
      <c r="E71" s="27">
        <v>1819500</v>
      </c>
      <c r="F71" s="27"/>
      <c r="G71" s="20">
        <f t="shared" si="2"/>
        <v>1819500</v>
      </c>
      <c r="H71" s="27">
        <v>1819500</v>
      </c>
      <c r="I71" s="27"/>
      <c r="J71" s="20">
        <f t="shared" si="7"/>
        <v>100</v>
      </c>
      <c r="K71" s="20">
        <f t="shared" si="8"/>
        <v>100</v>
      </c>
      <c r="L71" s="20" t="e">
        <f t="shared" si="9"/>
        <v>#DIV/0!</v>
      </c>
      <c r="M71" s="7"/>
    </row>
    <row r="72" spans="1:13" ht="31.5" x14ac:dyDescent="0.25">
      <c r="A72" s="48" t="s">
        <v>120</v>
      </c>
      <c r="B72" s="65" t="s">
        <v>19</v>
      </c>
      <c r="C72" s="66" t="s">
        <v>121</v>
      </c>
      <c r="D72" s="51">
        <f t="shared" si="1"/>
        <v>742000</v>
      </c>
      <c r="E72" s="51">
        <f>E73+E85+E87+E90</f>
        <v>742000</v>
      </c>
      <c r="F72" s="51">
        <f>F73+F85+F87+F90</f>
        <v>0</v>
      </c>
      <c r="G72" s="55">
        <f t="shared" si="2"/>
        <v>465963.75</v>
      </c>
      <c r="H72" s="51">
        <f>H73+H85+H87+H90</f>
        <v>465963.75</v>
      </c>
      <c r="I72" s="51">
        <f>I73+I85+I87+I90</f>
        <v>0</v>
      </c>
      <c r="J72" s="55">
        <f t="shared" si="7"/>
        <v>62.798349056603776</v>
      </c>
      <c r="K72" s="55">
        <f t="shared" si="8"/>
        <v>62.798349056603776</v>
      </c>
      <c r="L72" s="55" t="e">
        <f t="shared" si="9"/>
        <v>#DIV/0!</v>
      </c>
      <c r="M72" s="7"/>
    </row>
    <row r="73" spans="1:13" ht="63" x14ac:dyDescent="0.25">
      <c r="A73" s="69" t="s">
        <v>360</v>
      </c>
      <c r="B73" s="67" t="s">
        <v>19</v>
      </c>
      <c r="C73" s="68" t="s">
        <v>361</v>
      </c>
      <c r="D73" s="64">
        <f>E73+F73</f>
        <v>43000</v>
      </c>
      <c r="E73" s="27">
        <f>E75+E77+E79+E81+E84+E83</f>
        <v>43000</v>
      </c>
      <c r="F73" s="27">
        <f>F75+F77+F79+F81</f>
        <v>0</v>
      </c>
      <c r="G73" s="20">
        <f>H73+I73</f>
        <v>66900</v>
      </c>
      <c r="H73" s="27">
        <f>H75+H77+H79+H81+H74+H84+H83</f>
        <v>66900</v>
      </c>
      <c r="I73" s="27">
        <f>I75+I77+I79+I81</f>
        <v>0</v>
      </c>
      <c r="J73" s="20">
        <f t="shared" si="7"/>
        <v>155.58139534883722</v>
      </c>
      <c r="K73" s="20">
        <f t="shared" si="8"/>
        <v>155.58139534883722</v>
      </c>
      <c r="L73" s="20" t="e">
        <f t="shared" si="9"/>
        <v>#DIV/0!</v>
      </c>
      <c r="M73" s="7"/>
    </row>
    <row r="74" spans="1:13" ht="142.5" customHeight="1" x14ac:dyDescent="0.25">
      <c r="A74" s="69" t="s">
        <v>408</v>
      </c>
      <c r="B74" s="67" t="s">
        <v>19</v>
      </c>
      <c r="C74" s="68" t="s">
        <v>405</v>
      </c>
      <c r="D74" s="64">
        <f>E74+F74</f>
        <v>0</v>
      </c>
      <c r="E74" s="27"/>
      <c r="F74" s="27"/>
      <c r="G74" s="20">
        <f>H74+I74</f>
        <v>11000</v>
      </c>
      <c r="H74" s="27">
        <v>11000</v>
      </c>
      <c r="I74" s="27"/>
      <c r="J74" s="20" t="e">
        <f t="shared" si="7"/>
        <v>#DIV/0!</v>
      </c>
      <c r="K74" s="20"/>
      <c r="L74" s="20"/>
      <c r="M74" s="7"/>
    </row>
    <row r="75" spans="1:13" ht="126" x14ac:dyDescent="0.25">
      <c r="A75" s="69" t="s">
        <v>362</v>
      </c>
      <c r="B75" s="67" t="s">
        <v>19</v>
      </c>
      <c r="C75" s="68" t="s">
        <v>363</v>
      </c>
      <c r="D75" s="64">
        <f t="shared" ref="D75:D97" si="17">E75+F75</f>
        <v>13000</v>
      </c>
      <c r="E75" s="27">
        <f>E76</f>
        <v>13000</v>
      </c>
      <c r="F75" s="27">
        <f>F76</f>
        <v>0</v>
      </c>
      <c r="G75" s="20">
        <f t="shared" ref="G75:G89" si="18">H75+I75</f>
        <v>12500</v>
      </c>
      <c r="H75" s="27">
        <f>H76</f>
        <v>12500</v>
      </c>
      <c r="I75" s="27">
        <f>I76</f>
        <v>0</v>
      </c>
      <c r="J75" s="20">
        <f t="shared" si="7"/>
        <v>96.15384615384616</v>
      </c>
      <c r="K75" s="20">
        <f t="shared" si="8"/>
        <v>96.15384615384616</v>
      </c>
      <c r="L75" s="55" t="e">
        <f t="shared" si="9"/>
        <v>#DIV/0!</v>
      </c>
      <c r="M75" s="7"/>
    </row>
    <row r="76" spans="1:13" ht="145.5" customHeight="1" x14ac:dyDescent="0.25">
      <c r="A76" s="69" t="s">
        <v>364</v>
      </c>
      <c r="B76" s="67" t="s">
        <v>19</v>
      </c>
      <c r="C76" s="68" t="s">
        <v>365</v>
      </c>
      <c r="D76" s="64">
        <f t="shared" si="17"/>
        <v>13000</v>
      </c>
      <c r="E76" s="27">
        <v>13000</v>
      </c>
      <c r="F76" s="27"/>
      <c r="G76" s="20">
        <f t="shared" si="18"/>
        <v>12500</v>
      </c>
      <c r="H76" s="27">
        <v>12500</v>
      </c>
      <c r="I76" s="51"/>
      <c r="J76" s="20">
        <f t="shared" si="7"/>
        <v>96.15384615384616</v>
      </c>
      <c r="K76" s="20">
        <f t="shared" si="8"/>
        <v>96.15384615384616</v>
      </c>
      <c r="L76" s="55" t="e">
        <f t="shared" si="9"/>
        <v>#DIV/0!</v>
      </c>
      <c r="M76" s="7"/>
    </row>
    <row r="77" spans="1:13" ht="110.25" x14ac:dyDescent="0.25">
      <c r="A77" s="69" t="s">
        <v>366</v>
      </c>
      <c r="B77" s="67" t="s">
        <v>19</v>
      </c>
      <c r="C77" s="68" t="s">
        <v>367</v>
      </c>
      <c r="D77" s="64">
        <f t="shared" si="17"/>
        <v>1000</v>
      </c>
      <c r="E77" s="27">
        <f>E78</f>
        <v>1000</v>
      </c>
      <c r="F77" s="27">
        <f>F78</f>
        <v>0</v>
      </c>
      <c r="G77" s="20">
        <f t="shared" si="18"/>
        <v>1000</v>
      </c>
      <c r="H77" s="27">
        <f>H78</f>
        <v>1000</v>
      </c>
      <c r="I77" s="27">
        <f>I78</f>
        <v>0</v>
      </c>
      <c r="J77" s="20">
        <f t="shared" si="7"/>
        <v>100</v>
      </c>
      <c r="K77" s="20">
        <f t="shared" si="8"/>
        <v>100</v>
      </c>
      <c r="L77" s="55" t="e">
        <f t="shared" si="9"/>
        <v>#DIV/0!</v>
      </c>
      <c r="M77" s="7"/>
    </row>
    <row r="78" spans="1:13" ht="157.5" x14ac:dyDescent="0.25">
      <c r="A78" s="69" t="s">
        <v>368</v>
      </c>
      <c r="B78" s="67" t="s">
        <v>19</v>
      </c>
      <c r="C78" s="68" t="s">
        <v>369</v>
      </c>
      <c r="D78" s="64">
        <f t="shared" si="17"/>
        <v>1000</v>
      </c>
      <c r="E78" s="27">
        <v>1000</v>
      </c>
      <c r="F78" s="27"/>
      <c r="G78" s="20">
        <f t="shared" si="18"/>
        <v>1000</v>
      </c>
      <c r="H78" s="27">
        <v>1000</v>
      </c>
      <c r="I78" s="51"/>
      <c r="J78" s="20">
        <f t="shared" si="7"/>
        <v>100</v>
      </c>
      <c r="K78" s="20">
        <f t="shared" si="8"/>
        <v>100</v>
      </c>
      <c r="L78" s="55" t="e">
        <f t="shared" si="9"/>
        <v>#DIV/0!</v>
      </c>
      <c r="M78" s="7"/>
    </row>
    <row r="79" spans="1:13" ht="141.75" x14ac:dyDescent="0.25">
      <c r="A79" s="69" t="s">
        <v>370</v>
      </c>
      <c r="B79" s="67" t="s">
        <v>19</v>
      </c>
      <c r="C79" s="68" t="s">
        <v>371</v>
      </c>
      <c r="D79" s="64">
        <f t="shared" si="17"/>
        <v>1000</v>
      </c>
      <c r="E79" s="27">
        <f>E80</f>
        <v>1000</v>
      </c>
      <c r="F79" s="27">
        <f>F80</f>
        <v>0</v>
      </c>
      <c r="G79" s="20">
        <f t="shared" si="18"/>
        <v>1000</v>
      </c>
      <c r="H79" s="27">
        <f>H80</f>
        <v>1000</v>
      </c>
      <c r="I79" s="27">
        <f>I80</f>
        <v>0</v>
      </c>
      <c r="J79" s="20">
        <f t="shared" si="7"/>
        <v>100</v>
      </c>
      <c r="K79" s="20">
        <f t="shared" si="8"/>
        <v>100</v>
      </c>
      <c r="L79" s="55" t="e">
        <f t="shared" si="9"/>
        <v>#DIV/0!</v>
      </c>
      <c r="M79" s="7"/>
    </row>
    <row r="80" spans="1:13" ht="204.75" x14ac:dyDescent="0.25">
      <c r="A80" s="69" t="s">
        <v>372</v>
      </c>
      <c r="B80" s="67" t="s">
        <v>19</v>
      </c>
      <c r="C80" s="68" t="s">
        <v>373</v>
      </c>
      <c r="D80" s="64">
        <f t="shared" si="17"/>
        <v>1000</v>
      </c>
      <c r="E80" s="27">
        <v>1000</v>
      </c>
      <c r="F80" s="27"/>
      <c r="G80" s="20">
        <f t="shared" si="18"/>
        <v>1000</v>
      </c>
      <c r="H80" s="27">
        <v>1000</v>
      </c>
      <c r="I80" s="51"/>
      <c r="J80" s="20">
        <f t="shared" si="7"/>
        <v>100</v>
      </c>
      <c r="K80" s="20">
        <f t="shared" si="8"/>
        <v>100</v>
      </c>
      <c r="L80" s="55" t="e">
        <f t="shared" si="9"/>
        <v>#DIV/0!</v>
      </c>
      <c r="M80" s="7"/>
    </row>
    <row r="81" spans="1:13" ht="141.75" x14ac:dyDescent="0.25">
      <c r="A81" s="69" t="s">
        <v>374</v>
      </c>
      <c r="B81" s="67" t="s">
        <v>19</v>
      </c>
      <c r="C81" s="68" t="s">
        <v>375</v>
      </c>
      <c r="D81" s="64">
        <f t="shared" si="17"/>
        <v>20000</v>
      </c>
      <c r="E81" s="27">
        <f>E82</f>
        <v>20000</v>
      </c>
      <c r="F81" s="27">
        <f>F82</f>
        <v>0</v>
      </c>
      <c r="G81" s="20">
        <f t="shared" si="18"/>
        <v>7650</v>
      </c>
      <c r="H81" s="27">
        <f>H82</f>
        <v>7650</v>
      </c>
      <c r="I81" s="27">
        <f>I82</f>
        <v>0</v>
      </c>
      <c r="J81" s="20">
        <f t="shared" si="7"/>
        <v>38.25</v>
      </c>
      <c r="K81" s="20">
        <f t="shared" si="8"/>
        <v>38.25</v>
      </c>
      <c r="L81" s="55" t="e">
        <f t="shared" si="9"/>
        <v>#DIV/0!</v>
      </c>
      <c r="M81" s="7"/>
    </row>
    <row r="82" spans="1:13" ht="236.25" x14ac:dyDescent="0.25">
      <c r="A82" s="69" t="s">
        <v>376</v>
      </c>
      <c r="B82" s="67" t="s">
        <v>19</v>
      </c>
      <c r="C82" s="68" t="s">
        <v>377</v>
      </c>
      <c r="D82" s="64">
        <f t="shared" si="17"/>
        <v>20000</v>
      </c>
      <c r="E82" s="27">
        <v>20000</v>
      </c>
      <c r="F82" s="51"/>
      <c r="G82" s="20">
        <f t="shared" si="18"/>
        <v>7650</v>
      </c>
      <c r="H82" s="27">
        <v>7650</v>
      </c>
      <c r="I82" s="51"/>
      <c r="J82" s="20">
        <f t="shared" si="7"/>
        <v>38.25</v>
      </c>
      <c r="K82" s="20">
        <f t="shared" si="8"/>
        <v>38.25</v>
      </c>
      <c r="L82" s="55" t="e">
        <f t="shared" si="9"/>
        <v>#DIV/0!</v>
      </c>
      <c r="M82" s="7"/>
    </row>
    <row r="83" spans="1:13" ht="147.75" customHeight="1" x14ac:dyDescent="0.25">
      <c r="A83" s="69" t="str">
        <f>[2]Доходы!$A$88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83" s="67" t="s">
        <v>19</v>
      </c>
      <c r="C83" s="68" t="s">
        <v>444</v>
      </c>
      <c r="D83" s="64">
        <f>E83</f>
        <v>5000</v>
      </c>
      <c r="E83" s="27">
        <v>5000</v>
      </c>
      <c r="F83" s="51"/>
      <c r="G83" s="20">
        <f>H83</f>
        <v>5000</v>
      </c>
      <c r="H83" s="27">
        <v>5000</v>
      </c>
      <c r="I83" s="51"/>
      <c r="J83" s="20">
        <f t="shared" si="7"/>
        <v>100</v>
      </c>
      <c r="K83" s="20">
        <f t="shared" si="8"/>
        <v>100</v>
      </c>
      <c r="L83" s="55"/>
      <c r="M83" s="7"/>
    </row>
    <row r="84" spans="1:13" ht="146.25" customHeight="1" x14ac:dyDescent="0.25">
      <c r="A84" s="69" t="str">
        <f>[2]Доходы!$A$88</f>
        <v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B84" s="67" t="s">
        <v>19</v>
      </c>
      <c r="C84" s="68" t="s">
        <v>407</v>
      </c>
      <c r="D84" s="64">
        <f>E84+F84</f>
        <v>3000</v>
      </c>
      <c r="E84" s="27">
        <v>3000</v>
      </c>
      <c r="F84" s="51"/>
      <c r="G84" s="20">
        <f>H84+I84</f>
        <v>28750</v>
      </c>
      <c r="H84" s="27">
        <v>28750</v>
      </c>
      <c r="I84" s="51"/>
      <c r="J84" s="20">
        <f t="shared" si="7"/>
        <v>958.33333333333337</v>
      </c>
      <c r="K84" s="20"/>
      <c r="L84" s="55"/>
      <c r="M84" s="7"/>
    </row>
    <row r="85" spans="1:13" ht="63" x14ac:dyDescent="0.25">
      <c r="A85" s="69" t="s">
        <v>378</v>
      </c>
      <c r="B85" s="67" t="s">
        <v>19</v>
      </c>
      <c r="C85" s="68" t="s">
        <v>379</v>
      </c>
      <c r="D85" s="64">
        <f t="shared" si="17"/>
        <v>0</v>
      </c>
      <c r="E85" s="27">
        <f>E86</f>
        <v>0</v>
      </c>
      <c r="F85" s="27">
        <f>F86</f>
        <v>0</v>
      </c>
      <c r="G85" s="20">
        <f t="shared" si="18"/>
        <v>0</v>
      </c>
      <c r="H85" s="27">
        <f>H86</f>
        <v>0</v>
      </c>
      <c r="I85" s="27">
        <f>I86</f>
        <v>0</v>
      </c>
      <c r="J85" s="20" t="e">
        <f t="shared" si="7"/>
        <v>#DIV/0!</v>
      </c>
      <c r="K85" s="20" t="e">
        <f t="shared" si="8"/>
        <v>#DIV/0!</v>
      </c>
      <c r="L85" s="55" t="e">
        <f t="shared" si="9"/>
        <v>#DIV/0!</v>
      </c>
      <c r="M85" s="7"/>
    </row>
    <row r="86" spans="1:13" ht="94.5" x14ac:dyDescent="0.25">
      <c r="A86" s="69" t="s">
        <v>380</v>
      </c>
      <c r="B86" s="67" t="s">
        <v>19</v>
      </c>
      <c r="C86" s="68" t="s">
        <v>381</v>
      </c>
      <c r="D86" s="64">
        <f t="shared" si="17"/>
        <v>0</v>
      </c>
      <c r="E86" s="27"/>
      <c r="F86" s="51"/>
      <c r="G86" s="20">
        <f t="shared" si="18"/>
        <v>0</v>
      </c>
      <c r="H86" s="51"/>
      <c r="I86" s="51"/>
      <c r="J86" s="20" t="e">
        <f t="shared" si="7"/>
        <v>#DIV/0!</v>
      </c>
      <c r="K86" s="20" t="e">
        <f t="shared" si="8"/>
        <v>#DIV/0!</v>
      </c>
      <c r="L86" s="55" t="e">
        <f t="shared" si="9"/>
        <v>#DIV/0!</v>
      </c>
      <c r="M86" s="7"/>
    </row>
    <row r="87" spans="1:13" ht="204.75" x14ac:dyDescent="0.25">
      <c r="A87" s="69" t="s">
        <v>382</v>
      </c>
      <c r="B87" s="67" t="s">
        <v>19</v>
      </c>
      <c r="C87" s="68" t="s">
        <v>383</v>
      </c>
      <c r="D87" s="64">
        <f t="shared" si="17"/>
        <v>0</v>
      </c>
      <c r="E87" s="27">
        <f>E88</f>
        <v>0</v>
      </c>
      <c r="F87" s="27">
        <f>F88</f>
        <v>0</v>
      </c>
      <c r="G87" s="20">
        <f t="shared" si="18"/>
        <v>0</v>
      </c>
      <c r="H87" s="27">
        <f>H88</f>
        <v>0</v>
      </c>
      <c r="I87" s="27">
        <f>I88</f>
        <v>0</v>
      </c>
      <c r="J87" s="20" t="e">
        <f t="shared" si="7"/>
        <v>#DIV/0!</v>
      </c>
      <c r="K87" s="20" t="e">
        <f t="shared" si="8"/>
        <v>#DIV/0!</v>
      </c>
      <c r="L87" s="55" t="e">
        <f t="shared" si="9"/>
        <v>#DIV/0!</v>
      </c>
      <c r="M87" s="7"/>
    </row>
    <row r="88" spans="1:13" ht="110.25" x14ac:dyDescent="0.25">
      <c r="A88" s="69" t="s">
        <v>384</v>
      </c>
      <c r="B88" s="67" t="s">
        <v>19</v>
      </c>
      <c r="C88" s="68" t="s">
        <v>385</v>
      </c>
      <c r="D88" s="64">
        <f t="shared" si="17"/>
        <v>0</v>
      </c>
      <c r="E88" s="27">
        <f>E89</f>
        <v>0</v>
      </c>
      <c r="F88" s="27">
        <f>F89</f>
        <v>0</v>
      </c>
      <c r="G88" s="20">
        <f t="shared" si="18"/>
        <v>0</v>
      </c>
      <c r="H88" s="27">
        <f>H89</f>
        <v>0</v>
      </c>
      <c r="I88" s="27">
        <f>I89</f>
        <v>0</v>
      </c>
      <c r="J88" s="20" t="e">
        <f t="shared" si="7"/>
        <v>#DIV/0!</v>
      </c>
      <c r="K88" s="20" t="e">
        <f t="shared" si="8"/>
        <v>#DIV/0!</v>
      </c>
      <c r="L88" s="55" t="e">
        <f t="shared" si="9"/>
        <v>#DIV/0!</v>
      </c>
      <c r="M88" s="7"/>
    </row>
    <row r="89" spans="1:13" ht="141.75" x14ac:dyDescent="0.25">
      <c r="A89" s="69" t="s">
        <v>386</v>
      </c>
      <c r="B89" s="67" t="s">
        <v>19</v>
      </c>
      <c r="C89" s="68" t="s">
        <v>387</v>
      </c>
      <c r="D89" s="64">
        <f t="shared" si="17"/>
        <v>0</v>
      </c>
      <c r="E89" s="27"/>
      <c r="F89" s="51"/>
      <c r="G89" s="20">
        <f t="shared" si="18"/>
        <v>0</v>
      </c>
      <c r="H89" s="51"/>
      <c r="I89" s="51"/>
      <c r="J89" s="20" t="e">
        <f t="shared" si="7"/>
        <v>#DIV/0!</v>
      </c>
      <c r="K89" s="20" t="e">
        <f t="shared" si="8"/>
        <v>#DIV/0!</v>
      </c>
      <c r="L89" s="55" t="e">
        <f t="shared" si="9"/>
        <v>#DIV/0!</v>
      </c>
      <c r="M89" s="7"/>
    </row>
    <row r="90" spans="1:13" ht="31.5" x14ac:dyDescent="0.25">
      <c r="A90" s="69" t="s">
        <v>388</v>
      </c>
      <c r="B90" s="67" t="s">
        <v>19</v>
      </c>
      <c r="C90" s="68" t="s">
        <v>389</v>
      </c>
      <c r="D90" s="64">
        <f t="shared" si="17"/>
        <v>699000</v>
      </c>
      <c r="E90" s="27">
        <f>E91+E93+E96</f>
        <v>699000</v>
      </c>
      <c r="F90" s="27">
        <f>F91+F93+F96</f>
        <v>0</v>
      </c>
      <c r="G90" s="20">
        <f t="shared" si="2"/>
        <v>399063.75</v>
      </c>
      <c r="H90" s="27">
        <f>H91+H93+H96</f>
        <v>399063.75</v>
      </c>
      <c r="I90" s="27">
        <f>I91+I93+I96</f>
        <v>0</v>
      </c>
      <c r="J90" s="20">
        <f t="shared" si="7"/>
        <v>57.090665236051507</v>
      </c>
      <c r="K90" s="20">
        <f t="shared" si="8"/>
        <v>57.090665236051507</v>
      </c>
      <c r="L90" s="20" t="e">
        <f t="shared" si="9"/>
        <v>#DIV/0!</v>
      </c>
      <c r="M90" s="7"/>
    </row>
    <row r="91" spans="1:13" ht="78.75" x14ac:dyDescent="0.25">
      <c r="A91" s="69" t="s">
        <v>390</v>
      </c>
      <c r="B91" s="67" t="s">
        <v>19</v>
      </c>
      <c r="C91" s="68" t="s">
        <v>391</v>
      </c>
      <c r="D91" s="64">
        <f t="shared" si="17"/>
        <v>0</v>
      </c>
      <c r="E91" s="27">
        <f>E92</f>
        <v>0</v>
      </c>
      <c r="F91" s="27">
        <f>F92</f>
        <v>0</v>
      </c>
      <c r="G91" s="20">
        <f t="shared" si="2"/>
        <v>0</v>
      </c>
      <c r="H91" s="27">
        <f>H92</f>
        <v>0</v>
      </c>
      <c r="I91" s="27">
        <f>I92</f>
        <v>0</v>
      </c>
      <c r="J91" s="20" t="e">
        <f t="shared" si="7"/>
        <v>#DIV/0!</v>
      </c>
      <c r="K91" s="20" t="e">
        <f t="shared" si="8"/>
        <v>#DIV/0!</v>
      </c>
      <c r="L91" s="20" t="e">
        <f t="shared" si="9"/>
        <v>#DIV/0!</v>
      </c>
      <c r="M91" s="7"/>
    </row>
    <row r="92" spans="1:13" ht="204.75" x14ac:dyDescent="0.25">
      <c r="A92" s="69" t="s">
        <v>392</v>
      </c>
      <c r="B92" s="67" t="s">
        <v>19</v>
      </c>
      <c r="C92" s="68" t="s">
        <v>393</v>
      </c>
      <c r="D92" s="64">
        <f t="shared" si="17"/>
        <v>0</v>
      </c>
      <c r="E92" s="27"/>
      <c r="F92" s="27"/>
      <c r="G92" s="20">
        <f t="shared" si="2"/>
        <v>0</v>
      </c>
      <c r="H92" s="27"/>
      <c r="I92" s="27"/>
      <c r="J92" s="20" t="e">
        <f t="shared" si="7"/>
        <v>#DIV/0!</v>
      </c>
      <c r="K92" s="20" t="e">
        <f t="shared" si="8"/>
        <v>#DIV/0!</v>
      </c>
      <c r="L92" s="20" t="e">
        <f t="shared" si="9"/>
        <v>#DIV/0!</v>
      </c>
      <c r="M92" s="7"/>
    </row>
    <row r="93" spans="1:13" ht="141.75" x14ac:dyDescent="0.25">
      <c r="A93" s="69" t="s">
        <v>394</v>
      </c>
      <c r="B93" s="67" t="s">
        <v>19</v>
      </c>
      <c r="C93" s="68" t="s">
        <v>395</v>
      </c>
      <c r="D93" s="64">
        <f t="shared" si="17"/>
        <v>579000</v>
      </c>
      <c r="E93" s="27">
        <f>E94+E95</f>
        <v>579000</v>
      </c>
      <c r="F93" s="27">
        <f>F94</f>
        <v>0</v>
      </c>
      <c r="G93" s="20">
        <f t="shared" ref="G93:G143" si="19">H93+I93</f>
        <v>278258.87</v>
      </c>
      <c r="H93" s="27">
        <f>H94+H95</f>
        <v>278258.87</v>
      </c>
      <c r="I93" s="27">
        <f>I94+I95</f>
        <v>0</v>
      </c>
      <c r="J93" s="20">
        <f t="shared" si="7"/>
        <v>48.058526770293611</v>
      </c>
      <c r="K93" s="20">
        <f t="shared" si="8"/>
        <v>48.058526770293611</v>
      </c>
      <c r="L93" s="20" t="e">
        <f t="shared" si="9"/>
        <v>#DIV/0!</v>
      </c>
      <c r="M93" s="7"/>
    </row>
    <row r="94" spans="1:13" ht="126.75" thickBot="1" x14ac:dyDescent="0.3">
      <c r="A94" s="69" t="s">
        <v>396</v>
      </c>
      <c r="B94" s="67" t="s">
        <v>19</v>
      </c>
      <c r="C94" s="68" t="s">
        <v>397</v>
      </c>
      <c r="D94" s="64">
        <f t="shared" si="17"/>
        <v>579000</v>
      </c>
      <c r="E94" s="27">
        <v>579000</v>
      </c>
      <c r="F94" s="27"/>
      <c r="G94" s="20">
        <f t="shared" si="19"/>
        <v>277658.87</v>
      </c>
      <c r="H94" s="27">
        <v>277658.87</v>
      </c>
      <c r="I94" s="27"/>
      <c r="J94" s="27">
        <f t="shared" si="7"/>
        <v>47.954899827288429</v>
      </c>
      <c r="K94" s="27">
        <f t="shared" si="8"/>
        <v>47.954899827288429</v>
      </c>
      <c r="L94" s="27" t="e">
        <f t="shared" si="9"/>
        <v>#DIV/0!</v>
      </c>
      <c r="M94" s="7"/>
    </row>
    <row r="95" spans="1:13" ht="102.75" x14ac:dyDescent="0.25">
      <c r="A95" s="70" t="s">
        <v>404</v>
      </c>
      <c r="B95" s="67" t="s">
        <v>19</v>
      </c>
      <c r="C95" s="68" t="str">
        <f>[3]Доходы!$S$106</f>
        <v xml:space="preserve"> 000 1161012901 0000 140</v>
      </c>
      <c r="D95" s="64">
        <f>E95+F95</f>
        <v>0</v>
      </c>
      <c r="E95" s="27"/>
      <c r="F95" s="27"/>
      <c r="G95" s="20">
        <f>H95+I95</f>
        <v>600</v>
      </c>
      <c r="H95" s="27">
        <v>600</v>
      </c>
      <c r="I95" s="27"/>
      <c r="J95" s="27" t="e">
        <f t="shared" si="7"/>
        <v>#DIV/0!</v>
      </c>
      <c r="K95" s="27" t="e">
        <f t="shared" si="8"/>
        <v>#DIV/0!</v>
      </c>
      <c r="L95" s="27" t="e">
        <f t="shared" si="9"/>
        <v>#DIV/0!</v>
      </c>
      <c r="M95" s="7"/>
    </row>
    <row r="96" spans="1:13" ht="31.5" x14ac:dyDescent="0.25">
      <c r="A96" s="69" t="s">
        <v>398</v>
      </c>
      <c r="B96" s="67" t="s">
        <v>19</v>
      </c>
      <c r="C96" s="68" t="s">
        <v>399</v>
      </c>
      <c r="D96" s="64">
        <f t="shared" si="17"/>
        <v>120000</v>
      </c>
      <c r="E96" s="27">
        <f>E97</f>
        <v>120000</v>
      </c>
      <c r="F96" s="27">
        <f>F97</f>
        <v>0</v>
      </c>
      <c r="G96" s="20">
        <f t="shared" si="19"/>
        <v>120804.88</v>
      </c>
      <c r="H96" s="27">
        <f>H97</f>
        <v>120804.88</v>
      </c>
      <c r="I96" s="27">
        <f>I97</f>
        <v>0</v>
      </c>
      <c r="J96" s="20">
        <f t="shared" ref="J96:L98" si="20">G96/D96*100</f>
        <v>100.67073333333335</v>
      </c>
      <c r="K96" s="20">
        <f t="shared" si="20"/>
        <v>100.67073333333335</v>
      </c>
      <c r="L96" s="20" t="e">
        <f t="shared" si="20"/>
        <v>#DIV/0!</v>
      </c>
      <c r="M96" s="7"/>
    </row>
    <row r="97" spans="1:13" ht="173.25" x14ac:dyDescent="0.25">
      <c r="A97" s="69" t="s">
        <v>400</v>
      </c>
      <c r="B97" s="67" t="s">
        <v>19</v>
      </c>
      <c r="C97" s="68" t="s">
        <v>401</v>
      </c>
      <c r="D97" s="64">
        <f t="shared" si="17"/>
        <v>120000</v>
      </c>
      <c r="E97" s="27">
        <v>120000</v>
      </c>
      <c r="F97" s="27"/>
      <c r="G97" s="20">
        <f t="shared" si="19"/>
        <v>120804.88</v>
      </c>
      <c r="H97" s="27">
        <v>120804.88</v>
      </c>
      <c r="I97" s="27"/>
      <c r="J97" s="20">
        <f t="shared" si="20"/>
        <v>100.67073333333335</v>
      </c>
      <c r="K97" s="20">
        <f t="shared" si="20"/>
        <v>100.67073333333335</v>
      </c>
      <c r="L97" s="20" t="e">
        <f t="shared" si="20"/>
        <v>#DIV/0!</v>
      </c>
      <c r="M97" s="7"/>
    </row>
    <row r="98" spans="1:13" ht="31.5" x14ac:dyDescent="0.25">
      <c r="A98" s="48" t="s">
        <v>122</v>
      </c>
      <c r="B98" s="49" t="s">
        <v>19</v>
      </c>
      <c r="C98" s="50" t="s">
        <v>123</v>
      </c>
      <c r="D98" s="51">
        <f t="shared" ref="D98:D143" si="21">E98+F98</f>
        <v>255000</v>
      </c>
      <c r="E98" s="51">
        <f t="shared" ref="E98:F98" si="22">E102+E99</f>
        <v>5000</v>
      </c>
      <c r="F98" s="51">
        <f t="shared" si="22"/>
        <v>250000</v>
      </c>
      <c r="G98" s="55">
        <f t="shared" si="19"/>
        <v>-828273.29</v>
      </c>
      <c r="H98" s="51">
        <f>H102+H99</f>
        <v>82869.11</v>
      </c>
      <c r="I98" s="51">
        <f>I102+I100+I101+I104</f>
        <v>-911142.40000000002</v>
      </c>
      <c r="J98" s="55">
        <f t="shared" si="20"/>
        <v>-324.81305490196081</v>
      </c>
      <c r="K98" s="55">
        <f t="shared" si="20"/>
        <v>1657.3822</v>
      </c>
      <c r="L98" s="55">
        <f t="shared" si="20"/>
        <v>-364.45695999999998</v>
      </c>
      <c r="M98" s="7"/>
    </row>
    <row r="99" spans="1:13" ht="15.75" x14ac:dyDescent="0.25">
      <c r="A99" s="24" t="s">
        <v>124</v>
      </c>
      <c r="B99" s="25" t="s">
        <v>19</v>
      </c>
      <c r="C99" s="26" t="s">
        <v>125</v>
      </c>
      <c r="D99" s="27">
        <f t="shared" si="21"/>
        <v>0</v>
      </c>
      <c r="E99" s="27">
        <f>E100+E101</f>
        <v>0</v>
      </c>
      <c r="F99" s="27">
        <f>F100+F101</f>
        <v>0</v>
      </c>
      <c r="G99" s="20">
        <f t="shared" si="19"/>
        <v>-890945.39</v>
      </c>
      <c r="H99" s="27">
        <f>H100+H101</f>
        <v>82869.11</v>
      </c>
      <c r="I99" s="27">
        <f>I100+I101</f>
        <v>-973814.5</v>
      </c>
      <c r="J99" s="27"/>
      <c r="K99" s="27"/>
      <c r="L99" s="27"/>
      <c r="M99" s="7"/>
    </row>
    <row r="100" spans="1:13" ht="15.75" x14ac:dyDescent="0.25">
      <c r="A100" s="24" t="s">
        <v>124</v>
      </c>
      <c r="B100" s="25" t="s">
        <v>19</v>
      </c>
      <c r="C100" s="26" t="s">
        <v>339</v>
      </c>
      <c r="D100" s="27">
        <f t="shared" si="21"/>
        <v>0</v>
      </c>
      <c r="E100" s="27"/>
      <c r="F100" s="27"/>
      <c r="G100" s="20">
        <f t="shared" si="19"/>
        <v>82869.11</v>
      </c>
      <c r="H100" s="27">
        <v>82869.11</v>
      </c>
      <c r="I100" s="27"/>
      <c r="J100" s="20" t="e">
        <f t="shared" ref="J100:L106" si="23">G100/D100*100</f>
        <v>#DIV/0!</v>
      </c>
      <c r="K100" s="27"/>
      <c r="L100" s="27"/>
      <c r="M100" s="7"/>
    </row>
    <row r="101" spans="1:13" ht="47.25" x14ac:dyDescent="0.25">
      <c r="A101" s="24" t="s">
        <v>126</v>
      </c>
      <c r="B101" s="25" t="s">
        <v>19</v>
      </c>
      <c r="C101" s="26" t="s">
        <v>336</v>
      </c>
      <c r="D101" s="27">
        <f t="shared" si="21"/>
        <v>0</v>
      </c>
      <c r="E101" s="27"/>
      <c r="F101" s="27"/>
      <c r="G101" s="20">
        <f t="shared" si="19"/>
        <v>-973814.5</v>
      </c>
      <c r="H101" s="27"/>
      <c r="I101" s="27">
        <v>-973814.5</v>
      </c>
      <c r="J101" s="20" t="e">
        <f t="shared" si="23"/>
        <v>#DIV/0!</v>
      </c>
      <c r="K101" s="27"/>
      <c r="L101" s="27"/>
      <c r="M101" s="7"/>
    </row>
    <row r="102" spans="1:13" ht="15.75" x14ac:dyDescent="0.25">
      <c r="A102" s="24" t="s">
        <v>127</v>
      </c>
      <c r="B102" s="25" t="s">
        <v>19</v>
      </c>
      <c r="C102" s="26" t="s">
        <v>128</v>
      </c>
      <c r="D102" s="27">
        <f t="shared" si="21"/>
        <v>255000</v>
      </c>
      <c r="E102" s="27">
        <f t="shared" ref="E102:H102" si="24">SUM(E103:E104)</f>
        <v>5000</v>
      </c>
      <c r="F102" s="27">
        <f t="shared" si="24"/>
        <v>250000</v>
      </c>
      <c r="G102" s="20">
        <f t="shared" si="19"/>
        <v>0</v>
      </c>
      <c r="H102" s="27">
        <f t="shared" si="24"/>
        <v>0</v>
      </c>
      <c r="I102" s="27"/>
      <c r="J102" s="20">
        <f t="shared" si="23"/>
        <v>0</v>
      </c>
      <c r="K102" s="20">
        <f t="shared" si="23"/>
        <v>0</v>
      </c>
      <c r="L102" s="20">
        <f t="shared" si="23"/>
        <v>0</v>
      </c>
      <c r="M102" s="7"/>
    </row>
    <row r="103" spans="1:13" ht="31.5" x14ac:dyDescent="0.25">
      <c r="A103" s="24" t="s">
        <v>129</v>
      </c>
      <c r="B103" s="25" t="s">
        <v>19</v>
      </c>
      <c r="C103" s="26" t="s">
        <v>130</v>
      </c>
      <c r="D103" s="27">
        <f t="shared" si="21"/>
        <v>5000</v>
      </c>
      <c r="E103" s="27">
        <v>5000</v>
      </c>
      <c r="F103" s="27"/>
      <c r="G103" s="20">
        <f t="shared" si="19"/>
        <v>0</v>
      </c>
      <c r="H103" s="27"/>
      <c r="I103" s="27"/>
      <c r="J103" s="20">
        <f t="shared" si="23"/>
        <v>0</v>
      </c>
      <c r="K103" s="20">
        <f t="shared" si="23"/>
        <v>0</v>
      </c>
      <c r="L103" s="20" t="e">
        <f t="shared" si="23"/>
        <v>#DIV/0!</v>
      </c>
      <c r="M103" s="7"/>
    </row>
    <row r="104" spans="1:13" ht="31.5" x14ac:dyDescent="0.25">
      <c r="A104" s="24" t="s">
        <v>131</v>
      </c>
      <c r="B104" s="25" t="s">
        <v>19</v>
      </c>
      <c r="C104" s="26" t="s">
        <v>406</v>
      </c>
      <c r="D104" s="27">
        <f t="shared" si="21"/>
        <v>250000</v>
      </c>
      <c r="E104" s="27"/>
      <c r="F104" s="27">
        <v>250000</v>
      </c>
      <c r="G104" s="20">
        <f t="shared" si="19"/>
        <v>62672.1</v>
      </c>
      <c r="H104" s="27"/>
      <c r="I104" s="27">
        <v>62672.1</v>
      </c>
      <c r="J104" s="20">
        <f t="shared" si="23"/>
        <v>25.068839999999998</v>
      </c>
      <c r="K104" s="20" t="e">
        <f t="shared" si="23"/>
        <v>#DIV/0!</v>
      </c>
      <c r="L104" s="20">
        <f t="shared" si="23"/>
        <v>25.068839999999998</v>
      </c>
      <c r="M104" s="7"/>
    </row>
    <row r="105" spans="1:13" ht="31.5" x14ac:dyDescent="0.25">
      <c r="A105" s="48" t="s">
        <v>132</v>
      </c>
      <c r="B105" s="49" t="s">
        <v>19</v>
      </c>
      <c r="C105" s="50" t="s">
        <v>133</v>
      </c>
      <c r="D105" s="51">
        <f t="shared" ref="D105:I105" si="25">D106+D141</f>
        <v>402816000</v>
      </c>
      <c r="E105" s="51">
        <f t="shared" si="25"/>
        <v>380455500</v>
      </c>
      <c r="F105" s="51">
        <f t="shared" si="25"/>
        <v>51563500</v>
      </c>
      <c r="G105" s="51">
        <f t="shared" si="25"/>
        <v>279342704.98000002</v>
      </c>
      <c r="H105" s="51">
        <f t="shared" si="25"/>
        <v>264111914.94000006</v>
      </c>
      <c r="I105" s="51">
        <f t="shared" si="25"/>
        <v>32576264.140000001</v>
      </c>
      <c r="J105" s="55">
        <f t="shared" si="23"/>
        <v>69.347470055807122</v>
      </c>
      <c r="K105" s="55">
        <f t="shared" si="23"/>
        <v>69.419922944996216</v>
      </c>
      <c r="L105" s="55">
        <f t="shared" si="23"/>
        <v>63.176983990613508</v>
      </c>
      <c r="M105" s="7"/>
    </row>
    <row r="106" spans="1:13" ht="78.75" x14ac:dyDescent="0.25">
      <c r="A106" s="48" t="s">
        <v>134</v>
      </c>
      <c r="B106" s="49" t="s">
        <v>19</v>
      </c>
      <c r="C106" s="50" t="s">
        <v>135</v>
      </c>
      <c r="D106" s="51">
        <f>D107+D113+D119+D134</f>
        <v>408345900</v>
      </c>
      <c r="E106" s="51">
        <f>E107+E113+E119+E134</f>
        <v>385985400</v>
      </c>
      <c r="F106" s="51">
        <f>F107+F113+F119+F135+F134</f>
        <v>51563500</v>
      </c>
      <c r="G106" s="51">
        <f>G107+G113+G119</f>
        <v>284875967.61000001</v>
      </c>
      <c r="H106" s="51">
        <f>H107+H113+H119+H135</f>
        <v>269641277.57000005</v>
      </c>
      <c r="I106" s="51">
        <f>I107+I113+I119+I135</f>
        <v>32580164.140000001</v>
      </c>
      <c r="J106" s="51">
        <f t="shared" si="23"/>
        <v>69.763396084055216</v>
      </c>
      <c r="K106" s="51">
        <f t="shared" si="23"/>
        <v>69.857895549935321</v>
      </c>
      <c r="L106" s="51">
        <f t="shared" si="23"/>
        <v>63.1845474802913</v>
      </c>
      <c r="M106" s="7"/>
    </row>
    <row r="107" spans="1:13" ht="31.5" x14ac:dyDescent="0.25">
      <c r="A107" s="24" t="s">
        <v>136</v>
      </c>
      <c r="B107" s="25" t="s">
        <v>19</v>
      </c>
      <c r="C107" s="26" t="s">
        <v>410</v>
      </c>
      <c r="D107" s="27">
        <f>D108</f>
        <v>160557100</v>
      </c>
      <c r="E107" s="27">
        <f>E108+E112</f>
        <v>146237300</v>
      </c>
      <c r="F107" s="27">
        <f>F108+F112</f>
        <v>39677400</v>
      </c>
      <c r="G107" s="27">
        <f>G108</f>
        <v>119618825</v>
      </c>
      <c r="H107" s="27">
        <f>H108+H112</f>
        <v>108162375</v>
      </c>
      <c r="I107" s="27">
        <f>I108+I112</f>
        <v>27608725</v>
      </c>
      <c r="J107" s="20">
        <f t="shared" ref="J107:L112" si="26">G107/D107*100</f>
        <v>74.502357728185174</v>
      </c>
      <c r="K107" s="20">
        <f t="shared" si="26"/>
        <v>73.963602309397132</v>
      </c>
      <c r="L107" s="20">
        <f t="shared" si="26"/>
        <v>69.582999390081</v>
      </c>
      <c r="M107" s="7"/>
    </row>
    <row r="108" spans="1:13" ht="31.5" x14ac:dyDescent="0.25">
      <c r="A108" s="24" t="s">
        <v>137</v>
      </c>
      <c r="B108" s="25" t="s">
        <v>19</v>
      </c>
      <c r="C108" s="26" t="s">
        <v>411</v>
      </c>
      <c r="D108" s="27">
        <f>D109+D110+D112</f>
        <v>160557100</v>
      </c>
      <c r="E108" s="27">
        <f t="shared" ref="E108:I108" si="27">E109+E110</f>
        <v>134079700</v>
      </c>
      <c r="F108" s="27">
        <f t="shared" si="27"/>
        <v>39677400</v>
      </c>
      <c r="G108" s="27">
        <f>G109+G110+G112</f>
        <v>119618825</v>
      </c>
      <c r="H108" s="27">
        <f t="shared" si="27"/>
        <v>104707775</v>
      </c>
      <c r="I108" s="27">
        <f t="shared" si="27"/>
        <v>27608725</v>
      </c>
      <c r="J108" s="20">
        <f t="shared" si="26"/>
        <v>74.502357728185174</v>
      </c>
      <c r="K108" s="20">
        <f t="shared" si="26"/>
        <v>78.093682339683028</v>
      </c>
      <c r="L108" s="20">
        <f t="shared" si="26"/>
        <v>69.582999390081</v>
      </c>
      <c r="M108" s="7"/>
    </row>
    <row r="109" spans="1:13" ht="47.25" x14ac:dyDescent="0.25">
      <c r="A109" s="24" t="s">
        <v>138</v>
      </c>
      <c r="B109" s="25" t="s">
        <v>19</v>
      </c>
      <c r="C109" s="26" t="s">
        <v>412</v>
      </c>
      <c r="D109" s="27">
        <f t="shared" si="21"/>
        <v>134079700</v>
      </c>
      <c r="E109" s="27">
        <v>134079700</v>
      </c>
      <c r="F109" s="27"/>
      <c r="G109" s="20">
        <f t="shared" si="19"/>
        <v>104707775</v>
      </c>
      <c r="H109" s="27">
        <v>104707775</v>
      </c>
      <c r="I109" s="27"/>
      <c r="J109" s="20">
        <f t="shared" si="26"/>
        <v>78.093682339683028</v>
      </c>
      <c r="K109" s="20">
        <f t="shared" si="26"/>
        <v>78.093682339683028</v>
      </c>
      <c r="L109" s="20" t="e">
        <f t="shared" si="26"/>
        <v>#DIV/0!</v>
      </c>
      <c r="M109" s="7"/>
    </row>
    <row r="110" spans="1:13" ht="47.25" x14ac:dyDescent="0.25">
      <c r="A110" s="24" t="s">
        <v>139</v>
      </c>
      <c r="B110" s="25" t="s">
        <v>19</v>
      </c>
      <c r="C110" s="26" t="s">
        <v>413</v>
      </c>
      <c r="D110" s="27">
        <f>E110+F110-27357600+2000000</f>
        <v>14319800</v>
      </c>
      <c r="E110" s="27"/>
      <c r="F110" s="27">
        <v>39677400</v>
      </c>
      <c r="G110" s="20">
        <f>H110+I110-16152275</f>
        <v>11456450</v>
      </c>
      <c r="H110" s="27"/>
      <c r="I110" s="27">
        <v>27608725</v>
      </c>
      <c r="J110" s="20">
        <f t="shared" si="26"/>
        <v>80.004259836031238</v>
      </c>
      <c r="K110" s="20" t="e">
        <f t="shared" si="26"/>
        <v>#DIV/0!</v>
      </c>
      <c r="L110" s="20">
        <f t="shared" si="26"/>
        <v>69.582999390081</v>
      </c>
      <c r="M110" s="7"/>
    </row>
    <row r="111" spans="1:13" ht="47.25" x14ac:dyDescent="0.25">
      <c r="A111" s="24" t="s">
        <v>140</v>
      </c>
      <c r="B111" s="25" t="s">
        <v>19</v>
      </c>
      <c r="C111" s="26" t="s">
        <v>414</v>
      </c>
      <c r="D111" s="27">
        <f t="shared" si="21"/>
        <v>0</v>
      </c>
      <c r="E111" s="27"/>
      <c r="F111" s="27"/>
      <c r="G111" s="20">
        <f t="shared" si="19"/>
        <v>0</v>
      </c>
      <c r="H111" s="27"/>
      <c r="I111" s="27"/>
      <c r="J111" s="27"/>
      <c r="K111" s="27"/>
      <c r="L111" s="27"/>
      <c r="M111" s="7"/>
    </row>
    <row r="112" spans="1:13" ht="63" x14ac:dyDescent="0.25">
      <c r="A112" s="24" t="s">
        <v>141</v>
      </c>
      <c r="B112" s="25" t="s">
        <v>19</v>
      </c>
      <c r="C112" s="26" t="s">
        <v>415</v>
      </c>
      <c r="D112" s="27">
        <f t="shared" si="21"/>
        <v>12157600</v>
      </c>
      <c r="E112" s="27">
        <v>12157600</v>
      </c>
      <c r="F112" s="27"/>
      <c r="G112" s="20">
        <f t="shared" si="19"/>
        <v>3454600</v>
      </c>
      <c r="H112" s="27">
        <v>3454600</v>
      </c>
      <c r="I112" s="27"/>
      <c r="J112" s="20">
        <f t="shared" si="26"/>
        <v>28.415147726524971</v>
      </c>
      <c r="K112" s="27"/>
      <c r="L112" s="27"/>
      <c r="M112" s="7"/>
    </row>
    <row r="113" spans="1:13" ht="47.25" x14ac:dyDescent="0.25">
      <c r="A113" s="48" t="s">
        <v>142</v>
      </c>
      <c r="B113" s="49" t="s">
        <v>19</v>
      </c>
      <c r="C113" s="50" t="s">
        <v>416</v>
      </c>
      <c r="D113" s="51">
        <f t="shared" si="21"/>
        <v>72617100</v>
      </c>
      <c r="E113" s="51">
        <f>E115+E116+E114</f>
        <v>63606200</v>
      </c>
      <c r="F113" s="51">
        <f t="shared" ref="F113" si="28">F115+F116</f>
        <v>9010900</v>
      </c>
      <c r="G113" s="55">
        <f t="shared" si="19"/>
        <v>45581448.340000004</v>
      </c>
      <c r="H113" s="51">
        <f>H115+H116+H114</f>
        <v>41241276.32</v>
      </c>
      <c r="I113" s="51">
        <f>I115+I116+I114</f>
        <v>4340172.0199999996</v>
      </c>
      <c r="J113" s="55">
        <f>G113/D113*100</f>
        <v>62.769579534297023</v>
      </c>
      <c r="K113" s="55">
        <f>H113/E113*100</f>
        <v>64.838453358320407</v>
      </c>
      <c r="L113" s="55">
        <f>I113/F113*100</f>
        <v>48.165799420701589</v>
      </c>
      <c r="M113" s="7"/>
    </row>
    <row r="114" spans="1:13" ht="31.5" x14ac:dyDescent="0.25">
      <c r="A114" s="24" t="s">
        <v>351</v>
      </c>
      <c r="B114" s="25" t="s">
        <v>19</v>
      </c>
      <c r="C114" s="26" t="s">
        <v>417</v>
      </c>
      <c r="D114" s="27">
        <f t="shared" si="21"/>
        <v>2758000</v>
      </c>
      <c r="E114" s="27">
        <v>2758000</v>
      </c>
      <c r="F114" s="27"/>
      <c r="G114" s="20">
        <f t="shared" si="19"/>
        <v>579180.19999999995</v>
      </c>
      <c r="H114" s="27">
        <v>579180.19999999995</v>
      </c>
      <c r="I114" s="27"/>
      <c r="J114" s="27"/>
      <c r="K114" s="27"/>
      <c r="L114" s="27"/>
      <c r="M114" s="7"/>
    </row>
    <row r="115" spans="1:13" ht="63" x14ac:dyDescent="0.25">
      <c r="A115" s="24" t="s">
        <v>451</v>
      </c>
      <c r="B115" s="25" t="s">
        <v>19</v>
      </c>
      <c r="C115" s="26" t="s">
        <v>450</v>
      </c>
      <c r="D115" s="27">
        <f t="shared" si="21"/>
        <v>1387000</v>
      </c>
      <c r="E115" s="27">
        <v>1387000</v>
      </c>
      <c r="F115" s="27"/>
      <c r="G115" s="20">
        <f t="shared" si="19"/>
        <v>0</v>
      </c>
      <c r="H115" s="27"/>
      <c r="I115" s="27"/>
      <c r="J115" s="27"/>
      <c r="K115" s="27"/>
      <c r="L115" s="27"/>
      <c r="M115" s="7"/>
    </row>
    <row r="116" spans="1:13" ht="15.75" x14ac:dyDescent="0.25">
      <c r="A116" s="24" t="s">
        <v>143</v>
      </c>
      <c r="B116" s="25" t="s">
        <v>19</v>
      </c>
      <c r="C116" s="26" t="s">
        <v>418</v>
      </c>
      <c r="D116" s="27">
        <f t="shared" si="21"/>
        <v>68472100</v>
      </c>
      <c r="E116" s="27">
        <f t="shared" ref="E116:I116" si="29">E117+E118</f>
        <v>59461200</v>
      </c>
      <c r="F116" s="27">
        <f t="shared" si="29"/>
        <v>9010900</v>
      </c>
      <c r="G116" s="20">
        <f t="shared" si="19"/>
        <v>45002268.140000001</v>
      </c>
      <c r="H116" s="27">
        <f t="shared" si="29"/>
        <v>40662096.119999997</v>
      </c>
      <c r="I116" s="27">
        <f t="shared" si="29"/>
        <v>4340172.0199999996</v>
      </c>
      <c r="J116" s="20">
        <f t="shared" ref="J116:L118" si="30">G116/D116*100</f>
        <v>65.723510948254841</v>
      </c>
      <c r="K116" s="20">
        <f t="shared" si="30"/>
        <v>68.384250771931946</v>
      </c>
      <c r="L116" s="20">
        <f t="shared" si="30"/>
        <v>48.165799420701589</v>
      </c>
      <c r="M116" s="7"/>
    </row>
    <row r="117" spans="1:13" ht="31.5" x14ac:dyDescent="0.25">
      <c r="A117" s="24" t="s">
        <v>144</v>
      </c>
      <c r="B117" s="25" t="s">
        <v>19</v>
      </c>
      <c r="C117" s="26" t="s">
        <v>419</v>
      </c>
      <c r="D117" s="27">
        <f t="shared" si="21"/>
        <v>59461200</v>
      </c>
      <c r="E117" s="27">
        <v>59461200</v>
      </c>
      <c r="F117" s="27"/>
      <c r="G117" s="20">
        <f t="shared" si="19"/>
        <v>40662096.119999997</v>
      </c>
      <c r="H117" s="27">
        <v>40662096.119999997</v>
      </c>
      <c r="I117" s="27"/>
      <c r="J117" s="20">
        <f t="shared" si="30"/>
        <v>68.384250771931946</v>
      </c>
      <c r="K117" s="20">
        <f t="shared" si="30"/>
        <v>68.384250771931946</v>
      </c>
      <c r="L117" s="20" t="e">
        <f t="shared" si="30"/>
        <v>#DIV/0!</v>
      </c>
      <c r="M117" s="7"/>
    </row>
    <row r="118" spans="1:13" ht="31.5" x14ac:dyDescent="0.25">
      <c r="A118" s="24" t="s">
        <v>145</v>
      </c>
      <c r="B118" s="25" t="s">
        <v>19</v>
      </c>
      <c r="C118" s="26" t="s">
        <v>420</v>
      </c>
      <c r="D118" s="27">
        <f t="shared" si="21"/>
        <v>9010900</v>
      </c>
      <c r="E118" s="27"/>
      <c r="F118" s="27">
        <v>9010900</v>
      </c>
      <c r="G118" s="20">
        <f t="shared" si="19"/>
        <v>4340172.0199999996</v>
      </c>
      <c r="H118" s="27"/>
      <c r="I118" s="27">
        <v>4340172.0199999996</v>
      </c>
      <c r="J118" s="20">
        <f t="shared" si="30"/>
        <v>48.165799420701589</v>
      </c>
      <c r="K118" s="27"/>
      <c r="L118" s="27"/>
      <c r="M118" s="7"/>
    </row>
    <row r="119" spans="1:13" ht="31.5" x14ac:dyDescent="0.25">
      <c r="A119" s="48" t="s">
        <v>146</v>
      </c>
      <c r="B119" s="49" t="s">
        <v>19</v>
      </c>
      <c r="C119" s="50" t="s">
        <v>421</v>
      </c>
      <c r="D119" s="51">
        <f t="shared" si="21"/>
        <v>173171700</v>
      </c>
      <c r="E119" s="51">
        <f>E120+E122+E124+E126+E129+E131+E132</f>
        <v>172296500</v>
      </c>
      <c r="F119" s="51">
        <f>F120+F122+F124+F126+F129+F131+F132</f>
        <v>875200</v>
      </c>
      <c r="G119" s="55">
        <f t="shared" si="19"/>
        <v>119675694.27000001</v>
      </c>
      <c r="H119" s="51">
        <f>H120+H122+H124+H126+H129+H131+H132</f>
        <v>119044427.15000001</v>
      </c>
      <c r="I119" s="27">
        <f>I120+I122+I124+I126+I129+I131+I132</f>
        <v>631267.12</v>
      </c>
      <c r="J119" s="55">
        <f>G119/D119*100</f>
        <v>69.108113086607119</v>
      </c>
      <c r="K119" s="55">
        <f>H119/E119*100</f>
        <v>69.092771559491922</v>
      </c>
      <c r="L119" s="55">
        <f>I119/F119*100</f>
        <v>72.128327239488115</v>
      </c>
      <c r="M119" s="7"/>
    </row>
    <row r="120" spans="1:13" ht="94.5" x14ac:dyDescent="0.25">
      <c r="A120" s="24" t="s">
        <v>147</v>
      </c>
      <c r="B120" s="25" t="s">
        <v>19</v>
      </c>
      <c r="C120" s="26" t="s">
        <v>422</v>
      </c>
      <c r="D120" s="27">
        <f t="shared" si="21"/>
        <v>0</v>
      </c>
      <c r="E120" s="27">
        <f>E121</f>
        <v>0</v>
      </c>
      <c r="F120" s="27">
        <f>F121</f>
        <v>0</v>
      </c>
      <c r="G120" s="20">
        <f t="shared" si="19"/>
        <v>0</v>
      </c>
      <c r="H120" s="27">
        <f>H121</f>
        <v>0</v>
      </c>
      <c r="I120" s="27">
        <f>I121</f>
        <v>0</v>
      </c>
      <c r="J120" s="27"/>
      <c r="K120" s="27"/>
      <c r="L120" s="27"/>
      <c r="M120" s="7"/>
    </row>
    <row r="121" spans="1:13" ht="110.25" x14ac:dyDescent="0.25">
      <c r="A121" s="24" t="s">
        <v>148</v>
      </c>
      <c r="B121" s="25" t="s">
        <v>19</v>
      </c>
      <c r="C121" s="26" t="s">
        <v>423</v>
      </c>
      <c r="D121" s="27">
        <f t="shared" si="21"/>
        <v>0</v>
      </c>
      <c r="E121" s="27"/>
      <c r="F121" s="27"/>
      <c r="G121" s="20">
        <f t="shared" si="19"/>
        <v>0</v>
      </c>
      <c r="H121" s="27"/>
      <c r="I121" s="27"/>
      <c r="J121" s="27"/>
      <c r="K121" s="27"/>
      <c r="L121" s="27"/>
      <c r="M121" s="7"/>
    </row>
    <row r="122" spans="1:13" ht="63" x14ac:dyDescent="0.25">
      <c r="A122" s="24" t="s">
        <v>149</v>
      </c>
      <c r="B122" s="25" t="s">
        <v>19</v>
      </c>
      <c r="C122" s="26" t="s">
        <v>424</v>
      </c>
      <c r="D122" s="27">
        <f t="shared" si="21"/>
        <v>776900</v>
      </c>
      <c r="E122" s="27">
        <f>E123</f>
        <v>0</v>
      </c>
      <c r="F122" s="27">
        <f>F123</f>
        <v>776900</v>
      </c>
      <c r="G122" s="20">
        <f t="shared" si="19"/>
        <v>559117.12</v>
      </c>
      <c r="H122" s="27">
        <f>H123</f>
        <v>0</v>
      </c>
      <c r="I122" s="27">
        <f>I123</f>
        <v>559117.12</v>
      </c>
      <c r="J122" s="20">
        <f t="shared" ref="J122:L128" si="31">G122/D122*100</f>
        <v>71.967707555669975</v>
      </c>
      <c r="K122" s="20" t="e">
        <f t="shared" si="31"/>
        <v>#DIV/0!</v>
      </c>
      <c r="L122" s="20">
        <f t="shared" si="31"/>
        <v>71.967707555669975</v>
      </c>
      <c r="M122" s="7"/>
    </row>
    <row r="123" spans="1:13" ht="78.75" x14ac:dyDescent="0.25">
      <c r="A123" s="24" t="s">
        <v>150</v>
      </c>
      <c r="B123" s="25" t="s">
        <v>19</v>
      </c>
      <c r="C123" s="26" t="s">
        <v>425</v>
      </c>
      <c r="D123" s="27">
        <f t="shared" si="21"/>
        <v>776900</v>
      </c>
      <c r="E123" s="27"/>
      <c r="F123" s="27">
        <v>777600</v>
      </c>
      <c r="G123" s="20">
        <f t="shared" si="19"/>
        <v>559117.12</v>
      </c>
      <c r="H123" s="27">
        <v>0</v>
      </c>
      <c r="I123" s="27">
        <v>559117.12</v>
      </c>
      <c r="J123" s="20">
        <f t="shared" si="31"/>
        <v>71.967707555669975</v>
      </c>
      <c r="K123" s="20" t="e">
        <f t="shared" si="31"/>
        <v>#DIV/0!</v>
      </c>
      <c r="L123" s="20">
        <f t="shared" si="31"/>
        <v>71.902921810699581</v>
      </c>
      <c r="M123" s="7"/>
    </row>
    <row r="124" spans="1:13" ht="78.75" x14ac:dyDescent="0.25">
      <c r="A124" s="24" t="s">
        <v>151</v>
      </c>
      <c r="B124" s="25" t="s">
        <v>19</v>
      </c>
      <c r="C124" s="26" t="s">
        <v>426</v>
      </c>
      <c r="D124" s="27">
        <f t="shared" si="21"/>
        <v>12565800</v>
      </c>
      <c r="E124" s="27">
        <f>E125</f>
        <v>12565800</v>
      </c>
      <c r="F124" s="27">
        <f>F125</f>
        <v>0</v>
      </c>
      <c r="G124" s="20">
        <f t="shared" si="19"/>
        <v>8634587.7300000004</v>
      </c>
      <c r="H124" s="27">
        <f>H125</f>
        <v>8634587.7300000004</v>
      </c>
      <c r="I124" s="27">
        <f>I125</f>
        <v>0</v>
      </c>
      <c r="J124" s="20">
        <f t="shared" si="31"/>
        <v>68.714986152891186</v>
      </c>
      <c r="K124" s="20">
        <f t="shared" si="31"/>
        <v>68.714986152891186</v>
      </c>
      <c r="L124" s="20" t="e">
        <f t="shared" si="31"/>
        <v>#DIV/0!</v>
      </c>
      <c r="M124" s="7"/>
    </row>
    <row r="125" spans="1:13" ht="78.75" x14ac:dyDescent="0.25">
      <c r="A125" s="24" t="s">
        <v>152</v>
      </c>
      <c r="B125" s="25" t="s">
        <v>19</v>
      </c>
      <c r="C125" s="26" t="s">
        <v>427</v>
      </c>
      <c r="D125" s="27">
        <f t="shared" si="21"/>
        <v>12565800</v>
      </c>
      <c r="E125" s="27">
        <v>12565800</v>
      </c>
      <c r="F125" s="27"/>
      <c r="G125" s="20">
        <f t="shared" si="19"/>
        <v>8634587.7300000004</v>
      </c>
      <c r="H125" s="27">
        <v>8634587.7300000004</v>
      </c>
      <c r="I125" s="27"/>
      <c r="J125" s="20">
        <f t="shared" si="31"/>
        <v>68.714986152891186</v>
      </c>
      <c r="K125" s="20">
        <f t="shared" si="31"/>
        <v>68.714986152891186</v>
      </c>
      <c r="L125" s="20" t="e">
        <f t="shared" si="31"/>
        <v>#DIV/0!</v>
      </c>
      <c r="M125" s="7"/>
    </row>
    <row r="126" spans="1:13" ht="63" x14ac:dyDescent="0.25">
      <c r="A126" s="24" t="s">
        <v>153</v>
      </c>
      <c r="B126" s="25" t="s">
        <v>19</v>
      </c>
      <c r="C126" s="26" t="s">
        <v>428</v>
      </c>
      <c r="D126" s="27">
        <f t="shared" si="21"/>
        <v>7520500</v>
      </c>
      <c r="E126" s="27">
        <f>E127+E128</f>
        <v>7422200</v>
      </c>
      <c r="F126" s="27">
        <f>F127+F128</f>
        <v>98300</v>
      </c>
      <c r="G126" s="20">
        <f t="shared" si="19"/>
        <v>4935989.42</v>
      </c>
      <c r="H126" s="27">
        <f>H127+H128</f>
        <v>4863839.42</v>
      </c>
      <c r="I126" s="27">
        <f>I127+I128</f>
        <v>72150</v>
      </c>
      <c r="J126" s="20">
        <f t="shared" si="31"/>
        <v>65.633793231832996</v>
      </c>
      <c r="K126" s="20">
        <f t="shared" si="31"/>
        <v>65.530966829242004</v>
      </c>
      <c r="L126" s="20">
        <f t="shared" si="31"/>
        <v>73.39776195320448</v>
      </c>
      <c r="M126" s="7"/>
    </row>
    <row r="127" spans="1:13" ht="78.75" x14ac:dyDescent="0.25">
      <c r="A127" s="24" t="s">
        <v>154</v>
      </c>
      <c r="B127" s="25" t="s">
        <v>19</v>
      </c>
      <c r="C127" s="26" t="s">
        <v>429</v>
      </c>
      <c r="D127" s="27">
        <f t="shared" si="21"/>
        <v>7422200</v>
      </c>
      <c r="E127" s="27">
        <v>7422200</v>
      </c>
      <c r="F127" s="27"/>
      <c r="G127" s="20">
        <f t="shared" si="19"/>
        <v>4863839.42</v>
      </c>
      <c r="H127" s="27">
        <v>4863839.42</v>
      </c>
      <c r="I127" s="27"/>
      <c r="J127" s="20">
        <f t="shared" si="31"/>
        <v>65.530966829242004</v>
      </c>
      <c r="K127" s="20">
        <f t="shared" si="31"/>
        <v>65.530966829242004</v>
      </c>
      <c r="L127" s="20" t="e">
        <f t="shared" si="31"/>
        <v>#DIV/0!</v>
      </c>
      <c r="M127" s="7"/>
    </row>
    <row r="128" spans="1:13" ht="63" x14ac:dyDescent="0.25">
      <c r="A128" s="24" t="s">
        <v>155</v>
      </c>
      <c r="B128" s="25" t="s">
        <v>19</v>
      </c>
      <c r="C128" s="26" t="s">
        <v>432</v>
      </c>
      <c r="D128" s="27">
        <f t="shared" si="21"/>
        <v>98300</v>
      </c>
      <c r="E128" s="27"/>
      <c r="F128" s="27">
        <v>98300</v>
      </c>
      <c r="G128" s="20">
        <f t="shared" si="19"/>
        <v>72150</v>
      </c>
      <c r="H128" s="27"/>
      <c r="I128" s="27">
        <v>72150</v>
      </c>
      <c r="J128" s="20">
        <f t="shared" si="31"/>
        <v>73.39776195320448</v>
      </c>
      <c r="K128" s="20" t="e">
        <f t="shared" si="31"/>
        <v>#DIV/0!</v>
      </c>
      <c r="L128" s="20">
        <f t="shared" si="31"/>
        <v>73.39776195320448</v>
      </c>
      <c r="M128" s="7"/>
    </row>
    <row r="129" spans="1:13" ht="63" x14ac:dyDescent="0.25">
      <c r="A129" s="24" t="s">
        <v>156</v>
      </c>
      <c r="B129" s="25" t="s">
        <v>19</v>
      </c>
      <c r="C129" s="26" t="s">
        <v>430</v>
      </c>
      <c r="D129" s="27">
        <f t="shared" si="21"/>
        <v>51200</v>
      </c>
      <c r="E129" s="27">
        <f>E130</f>
        <v>51200</v>
      </c>
      <c r="F129" s="27"/>
      <c r="G129" s="20">
        <f t="shared" si="19"/>
        <v>0</v>
      </c>
      <c r="H129" s="27">
        <f>H130</f>
        <v>0</v>
      </c>
      <c r="I129" s="27"/>
      <c r="J129" s="27"/>
      <c r="K129" s="27"/>
      <c r="L129" s="27"/>
      <c r="M129" s="7"/>
    </row>
    <row r="130" spans="1:13" ht="78.75" x14ac:dyDescent="0.25">
      <c r="A130" s="24" t="s">
        <v>157</v>
      </c>
      <c r="B130" s="25" t="s">
        <v>19</v>
      </c>
      <c r="C130" s="26" t="s">
        <v>431</v>
      </c>
      <c r="D130" s="27">
        <f t="shared" si="21"/>
        <v>51200</v>
      </c>
      <c r="E130" s="27">
        <v>51200</v>
      </c>
      <c r="F130" s="27"/>
      <c r="G130" s="20">
        <f t="shared" si="19"/>
        <v>0</v>
      </c>
      <c r="H130" s="27"/>
      <c r="I130" s="27"/>
      <c r="J130" s="27"/>
      <c r="K130" s="27"/>
      <c r="L130" s="27"/>
      <c r="M130" s="7"/>
    </row>
    <row r="131" spans="1:13" ht="31.5" x14ac:dyDescent="0.25">
      <c r="A131" s="24" t="s">
        <v>355</v>
      </c>
      <c r="B131" s="25" t="s">
        <v>19</v>
      </c>
      <c r="C131" s="26" t="s">
        <v>433</v>
      </c>
      <c r="D131" s="27">
        <f t="shared" si="21"/>
        <v>8800</v>
      </c>
      <c r="E131" s="27">
        <v>8800</v>
      </c>
      <c r="F131" s="27"/>
      <c r="G131" s="20">
        <f t="shared" si="19"/>
        <v>8800</v>
      </c>
      <c r="H131" s="27">
        <v>8800</v>
      </c>
      <c r="I131" s="27"/>
      <c r="J131" s="20">
        <f t="shared" ref="J131" si="32">G131/D131*100</f>
        <v>100</v>
      </c>
      <c r="K131" s="27"/>
      <c r="L131" s="27"/>
      <c r="M131" s="7"/>
    </row>
    <row r="132" spans="1:13" ht="15.75" x14ac:dyDescent="0.25">
      <c r="A132" s="24" t="s">
        <v>158</v>
      </c>
      <c r="B132" s="25" t="s">
        <v>19</v>
      </c>
      <c r="C132" s="26" t="s">
        <v>434</v>
      </c>
      <c r="D132" s="27">
        <f t="shared" si="21"/>
        <v>152248500</v>
      </c>
      <c r="E132" s="27">
        <f>E133</f>
        <v>152248500</v>
      </c>
      <c r="F132" s="27"/>
      <c r="G132" s="20">
        <f t="shared" si="19"/>
        <v>105537200</v>
      </c>
      <c r="H132" s="27">
        <f>H133</f>
        <v>105537200</v>
      </c>
      <c r="I132" s="27"/>
      <c r="J132" s="20">
        <f t="shared" ref="J132:L135" si="33">G132/D132*100</f>
        <v>69.319040910091061</v>
      </c>
      <c r="K132" s="20">
        <f t="shared" si="33"/>
        <v>69.319040910091061</v>
      </c>
      <c r="L132" s="20" t="e">
        <f t="shared" si="33"/>
        <v>#DIV/0!</v>
      </c>
      <c r="M132" s="7"/>
    </row>
    <row r="133" spans="1:13" ht="31.5" x14ac:dyDescent="0.25">
      <c r="A133" s="24" t="s">
        <v>159</v>
      </c>
      <c r="B133" s="25" t="s">
        <v>19</v>
      </c>
      <c r="C133" s="26" t="s">
        <v>435</v>
      </c>
      <c r="D133" s="27">
        <f t="shared" si="21"/>
        <v>152248500</v>
      </c>
      <c r="E133" s="27">
        <v>152248500</v>
      </c>
      <c r="F133" s="27"/>
      <c r="G133" s="20">
        <f t="shared" si="19"/>
        <v>105537200</v>
      </c>
      <c r="H133" s="27">
        <v>105537200</v>
      </c>
      <c r="I133" s="27"/>
      <c r="J133" s="20">
        <f t="shared" si="33"/>
        <v>69.319040910091061</v>
      </c>
      <c r="K133" s="20">
        <f t="shared" si="33"/>
        <v>69.319040910091061</v>
      </c>
      <c r="L133" s="20" t="e">
        <f t="shared" si="33"/>
        <v>#DIV/0!</v>
      </c>
      <c r="M133" s="7"/>
    </row>
    <row r="134" spans="1:13" ht="15.75" x14ac:dyDescent="0.25">
      <c r="A134" s="24" t="s">
        <v>160</v>
      </c>
      <c r="B134" s="25" t="s">
        <v>19</v>
      </c>
      <c r="C134" s="26" t="s">
        <v>436</v>
      </c>
      <c r="D134" s="27">
        <f>D137</f>
        <v>2000000</v>
      </c>
      <c r="E134" s="27">
        <f>E135+E137</f>
        <v>3845400</v>
      </c>
      <c r="F134" s="27">
        <f>F135+F137</f>
        <v>2000000</v>
      </c>
      <c r="G134" s="20"/>
      <c r="H134" s="27">
        <f>H135+H137</f>
        <v>1193199.1000000001</v>
      </c>
      <c r="I134" s="27">
        <f>I137</f>
        <v>0</v>
      </c>
      <c r="J134" s="20">
        <f t="shared" si="33"/>
        <v>0</v>
      </c>
      <c r="K134" s="20">
        <f t="shared" si="33"/>
        <v>31.029258334633592</v>
      </c>
      <c r="L134" s="20">
        <f t="shared" si="33"/>
        <v>0</v>
      </c>
      <c r="M134" s="7"/>
    </row>
    <row r="135" spans="1:13" ht="110.25" x14ac:dyDescent="0.25">
      <c r="A135" s="24" t="s">
        <v>161</v>
      </c>
      <c r="B135" s="25" t="s">
        <v>19</v>
      </c>
      <c r="C135" s="26" t="s">
        <v>437</v>
      </c>
      <c r="D135" s="27"/>
      <c r="E135" s="27">
        <f>E136</f>
        <v>1845400</v>
      </c>
      <c r="F135" s="27">
        <f>F136</f>
        <v>0</v>
      </c>
      <c r="G135" s="20"/>
      <c r="H135" s="27">
        <f>H136</f>
        <v>1193199.1000000001</v>
      </c>
      <c r="I135" s="27">
        <f>I136</f>
        <v>0</v>
      </c>
      <c r="J135" s="20" t="e">
        <f t="shared" si="33"/>
        <v>#DIV/0!</v>
      </c>
      <c r="K135" s="20">
        <f t="shared" si="33"/>
        <v>64.658019941476113</v>
      </c>
      <c r="L135" s="20" t="e">
        <f t="shared" si="33"/>
        <v>#DIV/0!</v>
      </c>
      <c r="M135" s="7"/>
    </row>
    <row r="136" spans="1:13" ht="126" x14ac:dyDescent="0.25">
      <c r="A136" s="24" t="s">
        <v>162</v>
      </c>
      <c r="B136" s="25" t="s">
        <v>19</v>
      </c>
      <c r="C136" s="26" t="s">
        <v>438</v>
      </c>
      <c r="D136" s="27"/>
      <c r="E136" s="27">
        <v>1845400</v>
      </c>
      <c r="F136" s="27"/>
      <c r="G136" s="20"/>
      <c r="H136" s="27">
        <v>1193199.1000000001</v>
      </c>
      <c r="I136" s="27"/>
      <c r="J136" s="27" t="e">
        <f t="shared" ref="J136:J140" si="34">G136/D136*100</f>
        <v>#DIV/0!</v>
      </c>
      <c r="K136" s="27">
        <f t="shared" ref="K136:K140" si="35">H136/E136*100</f>
        <v>64.658019941476113</v>
      </c>
      <c r="L136" s="27" t="e">
        <f t="shared" ref="L136:L140" si="36">I136/F136*100</f>
        <v>#DIV/0!</v>
      </c>
      <c r="M136" s="7"/>
    </row>
    <row r="137" spans="1:13" ht="15.75" x14ac:dyDescent="0.25">
      <c r="A137" s="24" t="s">
        <v>439</v>
      </c>
      <c r="B137" s="25" t="s">
        <v>19</v>
      </c>
      <c r="C137" s="26" t="s">
        <v>440</v>
      </c>
      <c r="D137" s="27">
        <f>E137</f>
        <v>2000000</v>
      </c>
      <c r="E137" s="27">
        <f>E138</f>
        <v>2000000</v>
      </c>
      <c r="F137" s="27">
        <f>F139</f>
        <v>2000000</v>
      </c>
      <c r="G137" s="20">
        <f t="shared" si="19"/>
        <v>0</v>
      </c>
      <c r="H137" s="27">
        <f>H138</f>
        <v>0</v>
      </c>
      <c r="I137" s="27">
        <f>I139</f>
        <v>0</v>
      </c>
      <c r="J137" s="27">
        <f t="shared" si="34"/>
        <v>0</v>
      </c>
      <c r="K137" s="27">
        <f t="shared" si="35"/>
        <v>0</v>
      </c>
      <c r="L137" s="27">
        <f t="shared" si="36"/>
        <v>0</v>
      </c>
      <c r="M137" s="7"/>
    </row>
    <row r="138" spans="1:13" ht="31.5" x14ac:dyDescent="0.25">
      <c r="A138" s="24" t="s">
        <v>446</v>
      </c>
      <c r="B138" s="25" t="s">
        <v>19</v>
      </c>
      <c r="C138" s="26" t="s">
        <v>441</v>
      </c>
      <c r="D138" s="27">
        <f>E138</f>
        <v>2000000</v>
      </c>
      <c r="E138" s="27">
        <v>2000000</v>
      </c>
      <c r="F138" s="27"/>
      <c r="G138" s="20">
        <f t="shared" si="19"/>
        <v>0</v>
      </c>
      <c r="H138" s="27"/>
      <c r="I138" s="27"/>
      <c r="J138" s="27">
        <f t="shared" si="34"/>
        <v>0</v>
      </c>
      <c r="K138" s="27">
        <f t="shared" si="35"/>
        <v>0</v>
      </c>
      <c r="L138" s="27" t="e">
        <f t="shared" si="36"/>
        <v>#DIV/0!</v>
      </c>
      <c r="M138" s="7"/>
    </row>
    <row r="139" spans="1:13" ht="31.5" x14ac:dyDescent="0.25">
      <c r="A139" s="24" t="s">
        <v>447</v>
      </c>
      <c r="B139" s="25" t="s">
        <v>19</v>
      </c>
      <c r="C139" s="26" t="s">
        <v>445</v>
      </c>
      <c r="D139" s="27"/>
      <c r="E139" s="27"/>
      <c r="F139" s="27">
        <v>2000000</v>
      </c>
      <c r="G139" s="20">
        <f>H139</f>
        <v>0</v>
      </c>
      <c r="H139" s="27"/>
      <c r="I139" s="27"/>
      <c r="J139" s="27" t="e">
        <f t="shared" si="34"/>
        <v>#DIV/0!</v>
      </c>
      <c r="K139" s="27" t="e">
        <f t="shared" si="35"/>
        <v>#DIV/0!</v>
      </c>
      <c r="L139" s="27">
        <f t="shared" si="36"/>
        <v>0</v>
      </c>
      <c r="M139" s="7"/>
    </row>
    <row r="140" spans="1:13" ht="63" x14ac:dyDescent="0.25">
      <c r="A140" s="24" t="s">
        <v>353</v>
      </c>
      <c r="B140" s="25" t="s">
        <v>19</v>
      </c>
      <c r="C140" s="26" t="s">
        <v>354</v>
      </c>
      <c r="D140" s="27">
        <f t="shared" si="21"/>
        <v>0</v>
      </c>
      <c r="E140" s="27"/>
      <c r="F140" s="27"/>
      <c r="G140" s="20">
        <f t="shared" si="19"/>
        <v>0</v>
      </c>
      <c r="H140" s="27"/>
      <c r="I140" s="27"/>
      <c r="J140" s="20" t="e">
        <f t="shared" si="34"/>
        <v>#DIV/0!</v>
      </c>
      <c r="K140" s="27" t="e">
        <f t="shared" si="35"/>
        <v>#DIV/0!</v>
      </c>
      <c r="L140" s="27" t="e">
        <f t="shared" si="36"/>
        <v>#DIV/0!</v>
      </c>
      <c r="M140" s="7"/>
    </row>
    <row r="141" spans="1:13" ht="94.5" x14ac:dyDescent="0.25">
      <c r="A141" s="24" t="s">
        <v>163</v>
      </c>
      <c r="B141" s="25" t="s">
        <v>19</v>
      </c>
      <c r="C141" s="26" t="s">
        <v>164</v>
      </c>
      <c r="D141" s="27">
        <f t="shared" si="21"/>
        <v>-5529900</v>
      </c>
      <c r="E141" s="27">
        <f>E142+E143</f>
        <v>-5529900</v>
      </c>
      <c r="F141" s="27">
        <f>F142+F143</f>
        <v>0</v>
      </c>
      <c r="G141" s="55">
        <f t="shared" si="19"/>
        <v>-5533262.6299999999</v>
      </c>
      <c r="H141" s="27">
        <f>H142+H143</f>
        <v>-5529362.6299999999</v>
      </c>
      <c r="I141" s="27">
        <f>I142+I143</f>
        <v>-3900</v>
      </c>
      <c r="J141" s="20">
        <f t="shared" ref="J141:L142" si="37">G141/D141*100</f>
        <v>100.06080815204615</v>
      </c>
      <c r="K141" s="20">
        <f t="shared" si="37"/>
        <v>99.990282464420687</v>
      </c>
      <c r="L141" s="20" t="e">
        <f t="shared" si="37"/>
        <v>#DIV/0!</v>
      </c>
      <c r="M141" s="7"/>
    </row>
    <row r="142" spans="1:13" ht="78.75" x14ac:dyDescent="0.25">
      <c r="A142" s="24" t="s">
        <v>165</v>
      </c>
      <c r="B142" s="25" t="s">
        <v>19</v>
      </c>
      <c r="C142" s="26" t="s">
        <v>442</v>
      </c>
      <c r="D142" s="27">
        <f t="shared" si="21"/>
        <v>-5529900</v>
      </c>
      <c r="E142" s="27">
        <v>-5529900</v>
      </c>
      <c r="F142" s="27"/>
      <c r="G142" s="20">
        <f t="shared" si="19"/>
        <v>-5529362.6299999999</v>
      </c>
      <c r="H142" s="27">
        <v>-5529362.6299999999</v>
      </c>
      <c r="I142" s="27"/>
      <c r="J142" s="20">
        <f t="shared" si="37"/>
        <v>99.990282464420687</v>
      </c>
      <c r="K142" s="20">
        <f t="shared" si="37"/>
        <v>99.990282464420687</v>
      </c>
      <c r="L142" s="20" t="e">
        <f t="shared" si="37"/>
        <v>#DIV/0!</v>
      </c>
      <c r="M142" s="7"/>
    </row>
    <row r="143" spans="1:13" ht="79.5" thickBot="1" x14ac:dyDescent="0.3">
      <c r="A143" s="24" t="s">
        <v>166</v>
      </c>
      <c r="B143" s="25" t="s">
        <v>19</v>
      </c>
      <c r="C143" s="26" t="s">
        <v>443</v>
      </c>
      <c r="D143" s="27">
        <f t="shared" si="21"/>
        <v>0</v>
      </c>
      <c r="E143" s="27"/>
      <c r="F143" s="27"/>
      <c r="G143" s="20">
        <f t="shared" si="19"/>
        <v>-3900</v>
      </c>
      <c r="H143" s="27"/>
      <c r="I143" s="27">
        <v>-3900</v>
      </c>
      <c r="J143" s="27"/>
      <c r="K143" s="27"/>
      <c r="L143" s="27"/>
      <c r="M143" s="7"/>
    </row>
    <row r="144" spans="1:13" x14ac:dyDescent="0.25">
      <c r="A144" s="8"/>
      <c r="B144" s="11"/>
      <c r="C144" s="11"/>
      <c r="D144" s="12"/>
      <c r="E144" s="12"/>
      <c r="F144" s="12"/>
      <c r="G144" s="12"/>
      <c r="H144" s="12"/>
      <c r="I144" s="12"/>
      <c r="J144" s="12"/>
      <c r="K144" s="12"/>
      <c r="L144" s="12"/>
      <c r="M144" s="3" t="s">
        <v>167</v>
      </c>
    </row>
    <row r="145" spans="1:13" x14ac:dyDescent="0.25">
      <c r="A145" s="8"/>
      <c r="B145" s="8"/>
      <c r="C145" s="8"/>
      <c r="D145" s="13"/>
      <c r="E145" s="13"/>
      <c r="F145" s="13"/>
      <c r="G145" s="13"/>
      <c r="H145" s="13"/>
      <c r="I145" s="13"/>
      <c r="J145" s="13"/>
      <c r="K145" s="13"/>
      <c r="L145" s="13"/>
      <c r="M145" s="3" t="s">
        <v>167</v>
      </c>
    </row>
  </sheetData>
  <mergeCells count="9">
    <mergeCell ref="K6:K7"/>
    <mergeCell ref="L6:L7"/>
    <mergeCell ref="G6:I6"/>
    <mergeCell ref="B1:F3"/>
    <mergeCell ref="A6:A7"/>
    <mergeCell ref="B6:B7"/>
    <mergeCell ref="C6:C7"/>
    <mergeCell ref="D6:F6"/>
    <mergeCell ref="J6:J7"/>
  </mergeCells>
  <pageMargins left="0.78749999999999998" right="0.3152778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>
      <selection activeCell="F63" sqref="F63"/>
    </sheetView>
  </sheetViews>
  <sheetFormatPr defaultRowHeight="15" x14ac:dyDescent="0.25"/>
  <cols>
    <col min="1" max="1" width="46.85546875" style="1" customWidth="1"/>
    <col min="2" max="2" width="7.140625" style="1" customWidth="1"/>
    <col min="3" max="3" width="31.42578125" style="1" customWidth="1"/>
    <col min="4" max="4" width="16.5703125" style="1" customWidth="1"/>
    <col min="5" max="5" width="16.7109375" style="1" customWidth="1"/>
    <col min="6" max="7" width="15.42578125" style="1" customWidth="1"/>
    <col min="8" max="8" width="16.7109375" style="1" customWidth="1"/>
    <col min="9" max="12" width="14.7109375" style="1" customWidth="1"/>
    <col min="13" max="13" width="9.7109375" style="1" customWidth="1"/>
    <col min="14" max="16384" width="9.140625" style="1"/>
  </cols>
  <sheetData>
    <row r="1" spans="1:13" ht="7.5" customHeight="1" x14ac:dyDescent="0.25">
      <c r="A1" s="14"/>
      <c r="B1" s="15"/>
      <c r="C1" s="10"/>
      <c r="D1" s="10"/>
      <c r="E1" s="10"/>
      <c r="F1" s="10"/>
      <c r="G1" s="10"/>
      <c r="H1" s="3"/>
      <c r="I1" s="3"/>
      <c r="J1" s="3"/>
      <c r="K1" s="3"/>
      <c r="L1" s="3"/>
      <c r="M1" s="3"/>
    </row>
    <row r="2" spans="1:13" ht="14.1" customHeight="1" x14ac:dyDescent="0.25">
      <c r="A2" s="28"/>
      <c r="B2" s="28"/>
      <c r="C2" s="28" t="s">
        <v>309</v>
      </c>
      <c r="D2" s="29"/>
      <c r="E2" s="29"/>
      <c r="F2" s="30"/>
      <c r="G2" s="30"/>
      <c r="H2" s="31"/>
      <c r="I2" s="31"/>
      <c r="J2" s="31"/>
      <c r="K2" s="31"/>
      <c r="L2" s="31"/>
      <c r="M2" s="3"/>
    </row>
    <row r="3" spans="1:13" ht="12.95" customHeight="1" x14ac:dyDescent="0.25">
      <c r="A3" s="32"/>
      <c r="B3" s="32"/>
      <c r="C3" s="32"/>
      <c r="D3" s="33"/>
      <c r="E3" s="33"/>
      <c r="F3" s="33"/>
      <c r="G3" s="34"/>
      <c r="H3" s="35"/>
      <c r="I3" s="35"/>
      <c r="J3" s="35"/>
      <c r="K3" s="35"/>
      <c r="L3" s="35"/>
      <c r="M3" s="3"/>
    </row>
    <row r="4" spans="1:13" ht="18" customHeight="1" x14ac:dyDescent="0.25">
      <c r="A4" s="120" t="s">
        <v>0</v>
      </c>
      <c r="B4" s="120" t="s">
        <v>1</v>
      </c>
      <c r="C4" s="120" t="s">
        <v>168</v>
      </c>
      <c r="D4" s="122" t="s">
        <v>3</v>
      </c>
      <c r="E4" s="117"/>
      <c r="F4" s="117"/>
      <c r="G4" s="122" t="s">
        <v>4</v>
      </c>
      <c r="H4" s="117"/>
      <c r="I4" s="117"/>
      <c r="J4" s="115" t="s">
        <v>320</v>
      </c>
      <c r="K4" s="115" t="s">
        <v>321</v>
      </c>
      <c r="L4" s="115" t="s">
        <v>322</v>
      </c>
      <c r="M4" s="5"/>
    </row>
    <row r="5" spans="1:13" ht="140.44999999999999" customHeight="1" x14ac:dyDescent="0.25">
      <c r="A5" s="121"/>
      <c r="B5" s="121"/>
      <c r="C5" s="121"/>
      <c r="D5" s="18" t="s">
        <v>307</v>
      </c>
      <c r="E5" s="18" t="s">
        <v>169</v>
      </c>
      <c r="F5" s="18" t="s">
        <v>8</v>
      </c>
      <c r="G5" s="18" t="s">
        <v>307</v>
      </c>
      <c r="H5" s="18" t="s">
        <v>7</v>
      </c>
      <c r="I5" s="18" t="s">
        <v>8</v>
      </c>
      <c r="J5" s="116"/>
      <c r="K5" s="116"/>
      <c r="L5" s="116"/>
      <c r="M5" s="5"/>
    </row>
    <row r="6" spans="1:13" ht="11.45" customHeight="1" thickBot="1" x14ac:dyDescent="0.3">
      <c r="A6" s="18" t="s">
        <v>9</v>
      </c>
      <c r="B6" s="18" t="s">
        <v>10</v>
      </c>
      <c r="C6" s="18" t="s">
        <v>11</v>
      </c>
      <c r="D6" s="19" t="s">
        <v>12</v>
      </c>
      <c r="E6" s="19" t="s">
        <v>13</v>
      </c>
      <c r="F6" s="19" t="s">
        <v>14</v>
      </c>
      <c r="G6" s="19" t="s">
        <v>15</v>
      </c>
      <c r="H6" s="19" t="s">
        <v>16</v>
      </c>
      <c r="I6" s="19" t="s">
        <v>17</v>
      </c>
      <c r="J6" s="19" t="s">
        <v>331</v>
      </c>
      <c r="K6" s="19" t="s">
        <v>332</v>
      </c>
      <c r="L6" s="19" t="s">
        <v>333</v>
      </c>
      <c r="M6" s="5"/>
    </row>
    <row r="7" spans="1:13" ht="15.75" x14ac:dyDescent="0.25">
      <c r="A7" s="56" t="s">
        <v>170</v>
      </c>
      <c r="B7" s="53" t="s">
        <v>171</v>
      </c>
      <c r="C7" s="57" t="s">
        <v>342</v>
      </c>
      <c r="D7" s="51">
        <f t="shared" ref="D7:I7" si="0">D9+D18+D20+D25+D31+D38+D44+D47+D49+D54+D57+D59+D36</f>
        <v>507849945.06</v>
      </c>
      <c r="E7" s="51">
        <f t="shared" si="0"/>
        <v>458252645.03999996</v>
      </c>
      <c r="F7" s="51">
        <f t="shared" si="0"/>
        <v>76800300.020000011</v>
      </c>
      <c r="G7" s="51">
        <f t="shared" si="0"/>
        <v>349514237.25999999</v>
      </c>
      <c r="H7" s="51">
        <f t="shared" si="0"/>
        <v>318536307.18999994</v>
      </c>
      <c r="I7" s="51">
        <f t="shared" si="0"/>
        <v>48323404.170000002</v>
      </c>
      <c r="J7" s="51">
        <f>G7/D7*100</f>
        <v>68.82234421010061</v>
      </c>
      <c r="K7" s="51">
        <f>H7/E7*100</f>
        <v>69.511067887495898</v>
      </c>
      <c r="L7" s="51">
        <f>I7/F7*100</f>
        <v>62.920853378718341</v>
      </c>
      <c r="M7" s="7"/>
    </row>
    <row r="8" spans="1:13" ht="15.75" x14ac:dyDescent="0.25">
      <c r="A8" s="36" t="s">
        <v>22</v>
      </c>
      <c r="B8" s="37"/>
      <c r="C8" s="38"/>
      <c r="D8" s="38"/>
      <c r="E8" s="38"/>
      <c r="F8" s="38"/>
      <c r="G8" s="38"/>
      <c r="H8" s="38"/>
      <c r="I8" s="38"/>
      <c r="J8" s="38"/>
      <c r="K8" s="38"/>
      <c r="L8" s="38"/>
      <c r="M8" s="7"/>
    </row>
    <row r="9" spans="1:13" ht="31.5" x14ac:dyDescent="0.25">
      <c r="A9" s="48" t="s">
        <v>172</v>
      </c>
      <c r="B9" s="49" t="s">
        <v>173</v>
      </c>
      <c r="C9" s="50" t="s">
        <v>174</v>
      </c>
      <c r="D9" s="51">
        <f t="shared" ref="D9:I9" si="1">SUM(D10:D17)</f>
        <v>133212835.74000001</v>
      </c>
      <c r="E9" s="51">
        <f t="shared" si="1"/>
        <v>100666978.74000001</v>
      </c>
      <c r="F9" s="51">
        <f t="shared" si="1"/>
        <v>32545857</v>
      </c>
      <c r="G9" s="51">
        <f t="shared" si="1"/>
        <v>102465543.36000001</v>
      </c>
      <c r="H9" s="51">
        <f t="shared" si="1"/>
        <v>77791826.199999988</v>
      </c>
      <c r="I9" s="51">
        <f t="shared" si="1"/>
        <v>24673717.16</v>
      </c>
      <c r="J9" s="51">
        <f t="shared" ref="J9:L12" si="2">G9/D9*100</f>
        <v>76.91867138087845</v>
      </c>
      <c r="K9" s="51">
        <f t="shared" si="2"/>
        <v>77.276408981060854</v>
      </c>
      <c r="L9" s="51">
        <f t="shared" si="2"/>
        <v>75.812159931754138</v>
      </c>
      <c r="M9" s="7"/>
    </row>
    <row r="10" spans="1:13" ht="47.25" x14ac:dyDescent="0.25">
      <c r="A10" s="58" t="s">
        <v>175</v>
      </c>
      <c r="B10" s="59" t="s">
        <v>173</v>
      </c>
      <c r="C10" s="60" t="s">
        <v>176</v>
      </c>
      <c r="D10" s="61">
        <f>E10+F10</f>
        <v>7507522.9900000002</v>
      </c>
      <c r="E10" s="61">
        <v>2856401.99</v>
      </c>
      <c r="F10" s="61">
        <v>4651121</v>
      </c>
      <c r="G10" s="61">
        <f>H10+I10</f>
        <v>5599797.7699999996</v>
      </c>
      <c r="H10" s="61">
        <v>2092219.23</v>
      </c>
      <c r="I10" s="61">
        <v>3507578.54</v>
      </c>
      <c r="J10" s="27">
        <f t="shared" si="2"/>
        <v>74.589152473577698</v>
      </c>
      <c r="K10" s="27">
        <f t="shared" si="2"/>
        <v>73.246666166900397</v>
      </c>
      <c r="L10" s="27">
        <f t="shared" si="2"/>
        <v>75.413616201341569</v>
      </c>
      <c r="M10" s="7"/>
    </row>
    <row r="11" spans="1:13" ht="78.75" x14ac:dyDescent="0.25">
      <c r="A11" s="58" t="s">
        <v>177</v>
      </c>
      <c r="B11" s="59" t="s">
        <v>173</v>
      </c>
      <c r="C11" s="60" t="s">
        <v>178</v>
      </c>
      <c r="D11" s="61">
        <f t="shared" ref="D11:D17" si="3">E11+F11</f>
        <v>795857</v>
      </c>
      <c r="E11" s="61">
        <v>740857</v>
      </c>
      <c r="F11" s="61">
        <v>55000</v>
      </c>
      <c r="G11" s="61">
        <f t="shared" ref="G11:G17" si="4">H11+I11</f>
        <v>173985.16</v>
      </c>
      <c r="H11" s="61">
        <v>173985.16</v>
      </c>
      <c r="I11" s="61"/>
      <c r="J11" s="27">
        <f t="shared" si="2"/>
        <v>21.861359515591371</v>
      </c>
      <c r="K11" s="27">
        <f t="shared" si="2"/>
        <v>23.484310737429762</v>
      </c>
      <c r="L11" s="27">
        <f t="shared" si="2"/>
        <v>0</v>
      </c>
      <c r="M11" s="7"/>
    </row>
    <row r="12" spans="1:13" ht="78.75" x14ac:dyDescent="0.25">
      <c r="A12" s="58" t="s">
        <v>179</v>
      </c>
      <c r="B12" s="59" t="s">
        <v>173</v>
      </c>
      <c r="C12" s="60" t="s">
        <v>180</v>
      </c>
      <c r="D12" s="61">
        <f t="shared" si="3"/>
        <v>50658248.329999998</v>
      </c>
      <c r="E12" s="61">
        <v>23719812.329999998</v>
      </c>
      <c r="F12" s="61">
        <v>26938436</v>
      </c>
      <c r="G12" s="61">
        <f>H12+I12</f>
        <v>40085695.950000003</v>
      </c>
      <c r="H12" s="61">
        <v>19753757.329999998</v>
      </c>
      <c r="I12" s="61">
        <v>20331938.620000001</v>
      </c>
      <c r="J12" s="27">
        <f t="shared" si="2"/>
        <v>79.12965266558794</v>
      </c>
      <c r="K12" s="27">
        <f t="shared" si="2"/>
        <v>83.279568384342269</v>
      </c>
      <c r="L12" s="27">
        <f t="shared" si="2"/>
        <v>75.475571855767726</v>
      </c>
      <c r="M12" s="7"/>
    </row>
    <row r="13" spans="1:13" ht="15.75" x14ac:dyDescent="0.25">
      <c r="A13" s="58" t="s">
        <v>181</v>
      </c>
      <c r="B13" s="59" t="s">
        <v>173</v>
      </c>
      <c r="C13" s="60" t="s">
        <v>182</v>
      </c>
      <c r="D13" s="61">
        <f t="shared" si="3"/>
        <v>8800</v>
      </c>
      <c r="E13" s="61">
        <v>8800</v>
      </c>
      <c r="F13" s="61">
        <v>0</v>
      </c>
      <c r="G13" s="61">
        <f t="shared" si="4"/>
        <v>4913.2</v>
      </c>
      <c r="H13" s="61">
        <v>4913.2</v>
      </c>
      <c r="I13" s="61">
        <v>0</v>
      </c>
      <c r="J13" s="27"/>
      <c r="K13" s="27"/>
      <c r="L13" s="27"/>
      <c r="M13" s="7"/>
    </row>
    <row r="14" spans="1:13" ht="63" x14ac:dyDescent="0.25">
      <c r="A14" s="58" t="s">
        <v>183</v>
      </c>
      <c r="B14" s="59" t="s">
        <v>173</v>
      </c>
      <c r="C14" s="60" t="s">
        <v>184</v>
      </c>
      <c r="D14" s="61">
        <f t="shared" si="3"/>
        <v>16340295.630000001</v>
      </c>
      <c r="E14" s="61">
        <v>16340295.630000001</v>
      </c>
      <c r="F14" s="61">
        <v>0</v>
      </c>
      <c r="G14" s="61">
        <f t="shared" si="4"/>
        <v>11163302.539999999</v>
      </c>
      <c r="H14" s="61">
        <v>11163302.539999999</v>
      </c>
      <c r="I14" s="61">
        <v>0</v>
      </c>
      <c r="J14" s="27">
        <f>G14/D14*100</f>
        <v>68.31762896324048</v>
      </c>
      <c r="K14" s="27">
        <f>H14/E14*100</f>
        <v>68.31762896324048</v>
      </c>
      <c r="L14" s="27" t="e">
        <f>I14/F14*100</f>
        <v>#DIV/0!</v>
      </c>
      <c r="M14" s="7"/>
    </row>
    <row r="15" spans="1:13" ht="31.5" x14ac:dyDescent="0.25">
      <c r="A15" s="58" t="s">
        <v>185</v>
      </c>
      <c r="B15" s="59" t="s">
        <v>173</v>
      </c>
      <c r="C15" s="60" t="s">
        <v>186</v>
      </c>
      <c r="D15" s="61">
        <f t="shared" si="3"/>
        <v>1336700</v>
      </c>
      <c r="E15" s="61">
        <v>502500</v>
      </c>
      <c r="F15" s="61">
        <v>834200</v>
      </c>
      <c r="G15" s="61">
        <f t="shared" si="4"/>
        <v>1336700</v>
      </c>
      <c r="H15" s="61">
        <v>502500</v>
      </c>
      <c r="I15" s="61">
        <v>834200</v>
      </c>
      <c r="J15" s="27"/>
      <c r="K15" s="27">
        <f>H15/E15*100</f>
        <v>100</v>
      </c>
      <c r="L15" s="27">
        <f>I15/F15*100</f>
        <v>100</v>
      </c>
      <c r="M15" s="7"/>
    </row>
    <row r="16" spans="1:13" ht="15.75" x14ac:dyDescent="0.25">
      <c r="A16" s="58" t="s">
        <v>187</v>
      </c>
      <c r="B16" s="59" t="s">
        <v>173</v>
      </c>
      <c r="C16" s="60" t="s">
        <v>188</v>
      </c>
      <c r="D16" s="61">
        <f t="shared" si="3"/>
        <v>115000</v>
      </c>
      <c r="E16" s="61">
        <v>50000</v>
      </c>
      <c r="F16" s="61">
        <v>65000</v>
      </c>
      <c r="G16" s="61">
        <f t="shared" si="4"/>
        <v>0</v>
      </c>
      <c r="H16" s="61">
        <v>0</v>
      </c>
      <c r="I16" s="61">
        <v>0</v>
      </c>
      <c r="J16" s="61"/>
      <c r="K16" s="61"/>
      <c r="L16" s="61"/>
      <c r="M16" s="7"/>
    </row>
    <row r="17" spans="1:13" ht="15.75" x14ac:dyDescent="0.25">
      <c r="A17" s="58" t="s">
        <v>189</v>
      </c>
      <c r="B17" s="59" t="s">
        <v>173</v>
      </c>
      <c r="C17" s="60" t="s">
        <v>190</v>
      </c>
      <c r="D17" s="61">
        <f t="shared" si="3"/>
        <v>56450411.789999999</v>
      </c>
      <c r="E17" s="61">
        <v>56448311.789999999</v>
      </c>
      <c r="F17" s="61">
        <v>2100</v>
      </c>
      <c r="G17" s="61">
        <f t="shared" si="4"/>
        <v>44101148.740000002</v>
      </c>
      <c r="H17" s="61">
        <v>44101148.740000002</v>
      </c>
      <c r="I17" s="61"/>
      <c r="J17" s="27">
        <f t="shared" ref="J17:J61" si="5">G17/D17*100</f>
        <v>78.123697138047049</v>
      </c>
      <c r="K17" s="27">
        <f t="shared" ref="K17:K61" si="6">H17/E17*100</f>
        <v>78.126603509536068</v>
      </c>
      <c r="L17" s="27">
        <f t="shared" ref="L17:L61" si="7">I17/F17*100</f>
        <v>0</v>
      </c>
      <c r="M17" s="7"/>
    </row>
    <row r="18" spans="1:13" ht="15.75" x14ac:dyDescent="0.25">
      <c r="A18" s="48" t="s">
        <v>191</v>
      </c>
      <c r="B18" s="49" t="s">
        <v>173</v>
      </c>
      <c r="C18" s="50" t="s">
        <v>192</v>
      </c>
      <c r="D18" s="51">
        <f>D19</f>
        <v>776900</v>
      </c>
      <c r="E18" s="51">
        <f>E19</f>
        <v>0</v>
      </c>
      <c r="F18" s="51">
        <f>F19</f>
        <v>776900</v>
      </c>
      <c r="G18" s="51">
        <f>G19</f>
        <v>559117.12</v>
      </c>
      <c r="H18" s="51">
        <v>0</v>
      </c>
      <c r="I18" s="51">
        <f>I19</f>
        <v>559117.12</v>
      </c>
      <c r="J18" s="51">
        <f t="shared" si="5"/>
        <v>71.967707555669975</v>
      </c>
      <c r="K18" s="51" t="e">
        <f t="shared" si="6"/>
        <v>#DIV/0!</v>
      </c>
      <c r="L18" s="51">
        <f t="shared" si="7"/>
        <v>71.967707555669975</v>
      </c>
      <c r="M18" s="7"/>
    </row>
    <row r="19" spans="1:13" ht="31.5" x14ac:dyDescent="0.25">
      <c r="A19" s="58" t="s">
        <v>193</v>
      </c>
      <c r="B19" s="59" t="s">
        <v>173</v>
      </c>
      <c r="C19" s="60" t="s">
        <v>194</v>
      </c>
      <c r="D19" s="61">
        <f>E19+F19</f>
        <v>776900</v>
      </c>
      <c r="E19" s="61"/>
      <c r="F19" s="61">
        <v>777600</v>
      </c>
      <c r="G19" s="61">
        <f>H19+I19</f>
        <v>559117.12</v>
      </c>
      <c r="H19" s="61">
        <v>0</v>
      </c>
      <c r="I19" s="61">
        <v>559117.12</v>
      </c>
      <c r="J19" s="27">
        <f t="shared" si="5"/>
        <v>71.967707555669975</v>
      </c>
      <c r="K19" s="27" t="e">
        <f t="shared" si="6"/>
        <v>#DIV/0!</v>
      </c>
      <c r="L19" s="27">
        <f t="shared" si="7"/>
        <v>71.902921810699581</v>
      </c>
      <c r="M19" s="7"/>
    </row>
    <row r="20" spans="1:13" ht="47.25" x14ac:dyDescent="0.25">
      <c r="A20" s="48" t="s">
        <v>195</v>
      </c>
      <c r="B20" s="49" t="s">
        <v>173</v>
      </c>
      <c r="C20" s="50" t="s">
        <v>196</v>
      </c>
      <c r="D20" s="51">
        <f t="shared" ref="D20:I20" si="8">D22+D23+D21+D24</f>
        <v>8498450.0199999996</v>
      </c>
      <c r="E20" s="51">
        <f t="shared" si="8"/>
        <v>7616600</v>
      </c>
      <c r="F20" s="51">
        <f t="shared" si="8"/>
        <v>881850.02</v>
      </c>
      <c r="G20" s="51">
        <f t="shared" si="8"/>
        <v>6601828.9000000004</v>
      </c>
      <c r="H20" s="51">
        <f t="shared" si="8"/>
        <v>6048520.4299999997</v>
      </c>
      <c r="I20" s="51">
        <f t="shared" si="8"/>
        <v>553308.47</v>
      </c>
      <c r="J20" s="51">
        <f t="shared" si="5"/>
        <v>77.682740787596003</v>
      </c>
      <c r="K20" s="51">
        <f t="shared" si="6"/>
        <v>79.412341858572063</v>
      </c>
      <c r="L20" s="51">
        <f t="shared" si="7"/>
        <v>62.744055956363184</v>
      </c>
      <c r="M20" s="7"/>
    </row>
    <row r="21" spans="1:13" ht="15.75" x14ac:dyDescent="0.25">
      <c r="A21" s="58" t="s">
        <v>318</v>
      </c>
      <c r="B21" s="59" t="s">
        <v>173</v>
      </c>
      <c r="C21" s="60" t="s">
        <v>319</v>
      </c>
      <c r="D21" s="61">
        <f>E21+F21</f>
        <v>0</v>
      </c>
      <c r="E21" s="61">
        <v>0</v>
      </c>
      <c r="F21" s="61">
        <v>0</v>
      </c>
      <c r="G21" s="61">
        <f>H21+I21</f>
        <v>0</v>
      </c>
      <c r="H21" s="61">
        <v>0</v>
      </c>
      <c r="I21" s="61">
        <v>0</v>
      </c>
      <c r="J21" s="27" t="e">
        <f t="shared" si="5"/>
        <v>#DIV/0!</v>
      </c>
      <c r="K21" s="27" t="e">
        <f t="shared" si="6"/>
        <v>#DIV/0!</v>
      </c>
      <c r="L21" s="27" t="e">
        <f t="shared" si="7"/>
        <v>#DIV/0!</v>
      </c>
      <c r="M21" s="7"/>
    </row>
    <row r="22" spans="1:13" ht="63" x14ac:dyDescent="0.25">
      <c r="A22" s="58" t="s">
        <v>197</v>
      </c>
      <c r="B22" s="59" t="s">
        <v>173</v>
      </c>
      <c r="C22" s="60" t="s">
        <v>198</v>
      </c>
      <c r="D22" s="61">
        <f>E22+F22</f>
        <v>7859905</v>
      </c>
      <c r="E22" s="61">
        <v>7598880</v>
      </c>
      <c r="F22" s="61">
        <v>261025</v>
      </c>
      <c r="G22" s="61">
        <f>H22+I22</f>
        <v>6190064.96</v>
      </c>
      <c r="H22" s="61">
        <v>6030800.4299999997</v>
      </c>
      <c r="I22" s="61">
        <v>159264.53</v>
      </c>
      <c r="J22" s="27">
        <f t="shared" si="5"/>
        <v>78.75495899759602</v>
      </c>
      <c r="K22" s="27">
        <f t="shared" si="6"/>
        <v>79.364333033289114</v>
      </c>
      <c r="L22" s="27">
        <f t="shared" si="7"/>
        <v>61.015048367014657</v>
      </c>
      <c r="M22" s="7"/>
    </row>
    <row r="23" spans="1:13" ht="15.75" x14ac:dyDescent="0.25">
      <c r="A23" s="58" t="s">
        <v>199</v>
      </c>
      <c r="B23" s="59" t="s">
        <v>173</v>
      </c>
      <c r="C23" s="60" t="s">
        <v>200</v>
      </c>
      <c r="D23" s="61">
        <f>E23+F23</f>
        <v>619825.02</v>
      </c>
      <c r="E23" s="61"/>
      <c r="F23" s="61">
        <v>619825.02</v>
      </c>
      <c r="G23" s="61">
        <f>H23+I23</f>
        <v>394043.94</v>
      </c>
      <c r="H23" s="61">
        <v>0</v>
      </c>
      <c r="I23" s="61">
        <v>394043.94</v>
      </c>
      <c r="J23" s="27">
        <f t="shared" si="5"/>
        <v>63.573416252219047</v>
      </c>
      <c r="K23" s="27" t="e">
        <f t="shared" si="6"/>
        <v>#DIV/0!</v>
      </c>
      <c r="L23" s="27">
        <f t="shared" si="7"/>
        <v>63.573416252219047</v>
      </c>
      <c r="M23" s="7"/>
    </row>
    <row r="24" spans="1:13" ht="47.25" x14ac:dyDescent="0.25">
      <c r="A24" s="58" t="s">
        <v>334</v>
      </c>
      <c r="B24" s="59" t="s">
        <v>173</v>
      </c>
      <c r="C24" s="60" t="s">
        <v>335</v>
      </c>
      <c r="D24" s="61">
        <f>E24+F24</f>
        <v>18720</v>
      </c>
      <c r="E24" s="61">
        <v>17720</v>
      </c>
      <c r="F24" s="61">
        <v>1000</v>
      </c>
      <c r="G24" s="61">
        <f>H24+I24</f>
        <v>17720</v>
      </c>
      <c r="H24" s="61">
        <v>17720</v>
      </c>
      <c r="I24" s="61"/>
      <c r="J24" s="27">
        <f t="shared" si="5"/>
        <v>94.658119658119659</v>
      </c>
      <c r="K24" s="27">
        <f t="shared" si="6"/>
        <v>100</v>
      </c>
      <c r="L24" s="27"/>
      <c r="M24" s="7"/>
    </row>
    <row r="25" spans="1:13" ht="15.75" x14ac:dyDescent="0.25">
      <c r="A25" s="48" t="s">
        <v>201</v>
      </c>
      <c r="B25" s="49" t="s">
        <v>173</v>
      </c>
      <c r="C25" s="50" t="s">
        <v>202</v>
      </c>
      <c r="D25" s="51">
        <f>D26+D27+D28+D29+D30</f>
        <v>9256366</v>
      </c>
      <c r="E25" s="51">
        <f t="shared" ref="E25:I25" si="9">E26+E27+E28+E29+E30</f>
        <v>5450400</v>
      </c>
      <c r="F25" s="51">
        <f t="shared" si="9"/>
        <v>3805966</v>
      </c>
      <c r="G25" s="51">
        <f t="shared" si="9"/>
        <v>2910191.8</v>
      </c>
      <c r="H25" s="51">
        <f t="shared" si="9"/>
        <v>315256.53000000003</v>
      </c>
      <c r="I25" s="51">
        <f t="shared" si="9"/>
        <v>2594935.2699999996</v>
      </c>
      <c r="J25" s="51">
        <f t="shared" si="5"/>
        <v>31.439895527035123</v>
      </c>
      <c r="K25" s="51">
        <f t="shared" si="6"/>
        <v>5.7840989652135626</v>
      </c>
      <c r="L25" s="51">
        <f t="shared" si="7"/>
        <v>68.180726522517531</v>
      </c>
      <c r="M25" s="7"/>
    </row>
    <row r="26" spans="1:13" ht="15.75" x14ac:dyDescent="0.25">
      <c r="A26" s="58" t="s">
        <v>203</v>
      </c>
      <c r="B26" s="59" t="s">
        <v>173</v>
      </c>
      <c r="C26" s="60" t="s">
        <v>204</v>
      </c>
      <c r="D26" s="61">
        <f>E26+F26</f>
        <v>200500</v>
      </c>
      <c r="E26" s="61">
        <v>104300</v>
      </c>
      <c r="F26" s="61">
        <v>96200</v>
      </c>
      <c r="G26" s="61">
        <f>H26+I26</f>
        <v>129421.54</v>
      </c>
      <c r="H26" s="61">
        <v>66123.649999999994</v>
      </c>
      <c r="I26" s="61">
        <v>63297.89</v>
      </c>
      <c r="J26" s="27">
        <f t="shared" si="5"/>
        <v>64.549396508728179</v>
      </c>
      <c r="K26" s="27">
        <f t="shared" si="6"/>
        <v>63.397555129434316</v>
      </c>
      <c r="L26" s="27">
        <f t="shared" si="7"/>
        <v>65.798222453222451</v>
      </c>
      <c r="M26" s="7"/>
    </row>
    <row r="27" spans="1:13" ht="15.75" x14ac:dyDescent="0.25">
      <c r="A27" s="58" t="s">
        <v>205</v>
      </c>
      <c r="B27" s="59" t="s">
        <v>173</v>
      </c>
      <c r="C27" s="60" t="s">
        <v>206</v>
      </c>
      <c r="D27" s="61">
        <f t="shared" ref="D27:D30" si="10">E27+F27</f>
        <v>46800</v>
      </c>
      <c r="E27" s="61">
        <v>46800</v>
      </c>
      <c r="F27" s="61">
        <v>0</v>
      </c>
      <c r="G27" s="61">
        <f t="shared" ref="G27:G28" si="11">H27+I27</f>
        <v>44360</v>
      </c>
      <c r="H27" s="61">
        <v>44360</v>
      </c>
      <c r="I27" s="61">
        <v>0</v>
      </c>
      <c r="J27" s="27">
        <f t="shared" si="5"/>
        <v>94.786324786324784</v>
      </c>
      <c r="K27" s="27">
        <f t="shared" si="6"/>
        <v>94.786324786324784</v>
      </c>
      <c r="L27" s="27" t="e">
        <f t="shared" si="7"/>
        <v>#DIV/0!</v>
      </c>
      <c r="M27" s="7"/>
    </row>
    <row r="28" spans="1:13" ht="15.75" x14ac:dyDescent="0.25">
      <c r="A28" s="58" t="s">
        <v>207</v>
      </c>
      <c r="B28" s="59" t="s">
        <v>173</v>
      </c>
      <c r="C28" s="60" t="s">
        <v>208</v>
      </c>
      <c r="D28" s="61">
        <f t="shared" si="10"/>
        <v>0</v>
      </c>
      <c r="E28" s="61">
        <v>0</v>
      </c>
      <c r="F28" s="61"/>
      <c r="G28" s="61">
        <f t="shared" si="11"/>
        <v>0</v>
      </c>
      <c r="H28" s="61">
        <v>0</v>
      </c>
      <c r="I28" s="61"/>
      <c r="J28" s="27" t="e">
        <f t="shared" si="5"/>
        <v>#DIV/0!</v>
      </c>
      <c r="K28" s="27" t="e">
        <f t="shared" si="6"/>
        <v>#DIV/0!</v>
      </c>
      <c r="L28" s="27" t="e">
        <f t="shared" si="7"/>
        <v>#DIV/0!</v>
      </c>
      <c r="M28" s="7"/>
    </row>
    <row r="29" spans="1:13" ht="15.75" x14ac:dyDescent="0.25">
      <c r="A29" s="58" t="s">
        <v>209</v>
      </c>
      <c r="B29" s="59" t="s">
        <v>173</v>
      </c>
      <c r="C29" s="60" t="s">
        <v>210</v>
      </c>
      <c r="D29" s="61">
        <f t="shared" si="10"/>
        <v>7755056</v>
      </c>
      <c r="E29" s="61">
        <v>4973000</v>
      </c>
      <c r="F29" s="61">
        <v>2782056</v>
      </c>
      <c r="G29" s="61">
        <f>H29+I29</f>
        <v>1868551.18</v>
      </c>
      <c r="H29" s="61">
        <v>0</v>
      </c>
      <c r="I29" s="61">
        <v>1868551.18</v>
      </c>
      <c r="J29" s="27">
        <f t="shared" si="5"/>
        <v>24.094618788052593</v>
      </c>
      <c r="K29" s="27">
        <f t="shared" si="6"/>
        <v>0</v>
      </c>
      <c r="L29" s="27">
        <f t="shared" si="7"/>
        <v>67.164398559913963</v>
      </c>
      <c r="M29" s="7"/>
    </row>
    <row r="30" spans="1:13" ht="31.5" x14ac:dyDescent="0.25">
      <c r="A30" s="58" t="s">
        <v>211</v>
      </c>
      <c r="B30" s="59" t="s">
        <v>173</v>
      </c>
      <c r="C30" s="60" t="s">
        <v>212</v>
      </c>
      <c r="D30" s="61">
        <f t="shared" si="10"/>
        <v>1254010</v>
      </c>
      <c r="E30" s="61">
        <v>326300</v>
      </c>
      <c r="F30" s="61">
        <v>927710</v>
      </c>
      <c r="G30" s="61">
        <f>H30+I30</f>
        <v>867859.08</v>
      </c>
      <c r="H30" s="61">
        <v>204772.88</v>
      </c>
      <c r="I30" s="61">
        <v>663086.19999999995</v>
      </c>
      <c r="J30" s="27">
        <f t="shared" si="5"/>
        <v>69.206711270245052</v>
      </c>
      <c r="K30" s="27">
        <f t="shared" si="6"/>
        <v>62.756015936254983</v>
      </c>
      <c r="L30" s="27">
        <f t="shared" si="7"/>
        <v>71.475590432354934</v>
      </c>
      <c r="M30" s="7"/>
    </row>
    <row r="31" spans="1:13" ht="31.5" x14ac:dyDescent="0.25">
      <c r="A31" s="48" t="s">
        <v>213</v>
      </c>
      <c r="B31" s="49" t="s">
        <v>173</v>
      </c>
      <c r="C31" s="50" t="s">
        <v>214</v>
      </c>
      <c r="D31" s="51">
        <f>D32+D33+D34+D35</f>
        <v>33898738</v>
      </c>
      <c r="E31" s="51">
        <f>E32+E33+E34+E35</f>
        <v>1036506</v>
      </c>
      <c r="F31" s="51">
        <f t="shared" ref="F31:I31" si="12">F32+F33+F34</f>
        <v>32862232</v>
      </c>
      <c r="G31" s="51">
        <f>G32+G33+G34+G35</f>
        <v>17566300.93</v>
      </c>
      <c r="H31" s="51">
        <f>H32+H33+H34+H35</f>
        <v>174605</v>
      </c>
      <c r="I31" s="51">
        <f t="shared" si="12"/>
        <v>17391695.93</v>
      </c>
      <c r="J31" s="51">
        <f t="shared" si="5"/>
        <v>51.819925951225677</v>
      </c>
      <c r="K31" s="51">
        <f t="shared" si="6"/>
        <v>16.845536832396533</v>
      </c>
      <c r="L31" s="51">
        <f t="shared" si="7"/>
        <v>52.923051392248709</v>
      </c>
      <c r="M31" s="7"/>
    </row>
    <row r="32" spans="1:13" ht="15.75" x14ac:dyDescent="0.25">
      <c r="A32" s="58" t="s">
        <v>215</v>
      </c>
      <c r="B32" s="59" t="s">
        <v>173</v>
      </c>
      <c r="C32" s="60" t="s">
        <v>216</v>
      </c>
      <c r="D32" s="61">
        <f>E32+F32</f>
        <v>13111700</v>
      </c>
      <c r="E32" s="61">
        <v>0</v>
      </c>
      <c r="F32" s="61">
        <v>13111700</v>
      </c>
      <c r="G32" s="61">
        <f>H32+I32</f>
        <v>7628743.4900000002</v>
      </c>
      <c r="H32" s="61">
        <v>0</v>
      </c>
      <c r="I32" s="61">
        <v>7628743.4900000002</v>
      </c>
      <c r="J32" s="27">
        <f t="shared" si="5"/>
        <v>58.182718411800153</v>
      </c>
      <c r="K32" s="27" t="e">
        <f t="shared" si="6"/>
        <v>#DIV/0!</v>
      </c>
      <c r="L32" s="27">
        <f t="shared" si="7"/>
        <v>58.182718411800153</v>
      </c>
      <c r="M32" s="7"/>
    </row>
    <row r="33" spans="1:13" ht="15.75" x14ac:dyDescent="0.25">
      <c r="A33" s="58" t="s">
        <v>217</v>
      </c>
      <c r="B33" s="59" t="s">
        <v>173</v>
      </c>
      <c r="C33" s="60" t="s">
        <v>218</v>
      </c>
      <c r="D33" s="61">
        <f t="shared" ref="D33:D35" si="13">E33+F33</f>
        <v>13636247.02</v>
      </c>
      <c r="E33" s="61"/>
      <c r="F33" s="61">
        <v>13636247.02</v>
      </c>
      <c r="G33" s="61">
        <f>H33+I33</f>
        <v>6596229.7199999997</v>
      </c>
      <c r="H33" s="61">
        <v>0</v>
      </c>
      <c r="I33" s="61">
        <v>6596229.7199999997</v>
      </c>
      <c r="J33" s="27">
        <f t="shared" si="5"/>
        <v>48.372764957436218</v>
      </c>
      <c r="K33" s="27" t="e">
        <f t="shared" si="6"/>
        <v>#DIV/0!</v>
      </c>
      <c r="L33" s="27">
        <f t="shared" si="7"/>
        <v>48.372764957436218</v>
      </c>
      <c r="M33" s="7"/>
    </row>
    <row r="34" spans="1:13" ht="15.75" x14ac:dyDescent="0.25">
      <c r="A34" s="58" t="s">
        <v>219</v>
      </c>
      <c r="B34" s="59" t="s">
        <v>173</v>
      </c>
      <c r="C34" s="60" t="s">
        <v>220</v>
      </c>
      <c r="D34" s="61">
        <f t="shared" si="13"/>
        <v>6114284.9800000004</v>
      </c>
      <c r="E34" s="61">
        <v>0</v>
      </c>
      <c r="F34" s="61">
        <v>6114284.9800000004</v>
      </c>
      <c r="G34" s="61">
        <f>H34+I34</f>
        <v>3166722.72</v>
      </c>
      <c r="H34" s="61">
        <v>0</v>
      </c>
      <c r="I34" s="61">
        <v>3166722.72</v>
      </c>
      <c r="J34" s="27">
        <f t="shared" si="5"/>
        <v>51.79220023859601</v>
      </c>
      <c r="K34" s="27" t="e">
        <f t="shared" si="6"/>
        <v>#DIV/0!</v>
      </c>
      <c r="L34" s="27">
        <f t="shared" si="7"/>
        <v>51.79220023859601</v>
      </c>
      <c r="M34" s="7"/>
    </row>
    <row r="35" spans="1:13" ht="31.5" x14ac:dyDescent="0.25">
      <c r="A35" s="58" t="s">
        <v>337</v>
      </c>
      <c r="B35" s="59" t="s">
        <v>173</v>
      </c>
      <c r="C35" s="60" t="s">
        <v>338</v>
      </c>
      <c r="D35" s="61">
        <f t="shared" si="13"/>
        <v>1036506</v>
      </c>
      <c r="E35" s="61">
        <v>1036506</v>
      </c>
      <c r="F35" s="61">
        <v>0</v>
      </c>
      <c r="G35" s="61">
        <f t="shared" ref="G35" si="14">H35+I35</f>
        <v>174605</v>
      </c>
      <c r="H35" s="61">
        <v>174605</v>
      </c>
      <c r="I35" s="61">
        <v>0</v>
      </c>
      <c r="J35" s="27">
        <f t="shared" si="5"/>
        <v>16.845536832396533</v>
      </c>
      <c r="K35" s="27">
        <f t="shared" si="6"/>
        <v>16.845536832396533</v>
      </c>
      <c r="L35" s="27" t="e">
        <f t="shared" si="7"/>
        <v>#DIV/0!</v>
      </c>
      <c r="M35" s="7"/>
    </row>
    <row r="36" spans="1:13" ht="15.75" x14ac:dyDescent="0.25">
      <c r="A36" s="48" t="s">
        <v>327</v>
      </c>
      <c r="B36" s="49" t="s">
        <v>173</v>
      </c>
      <c r="C36" s="50" t="s">
        <v>329</v>
      </c>
      <c r="D36" s="51">
        <f>D37</f>
        <v>0</v>
      </c>
      <c r="E36" s="51">
        <f>E37</f>
        <v>0</v>
      </c>
      <c r="F36" s="51">
        <f>F37</f>
        <v>0</v>
      </c>
      <c r="G36" s="51">
        <f>G37</f>
        <v>0</v>
      </c>
      <c r="H36" s="51">
        <f>H37</f>
        <v>0</v>
      </c>
      <c r="I36" s="51"/>
      <c r="J36" s="51" t="e">
        <f t="shared" si="5"/>
        <v>#DIV/0!</v>
      </c>
      <c r="K36" s="51" t="e">
        <f t="shared" si="6"/>
        <v>#DIV/0!</v>
      </c>
      <c r="L36" s="51" t="e">
        <f t="shared" si="7"/>
        <v>#DIV/0!</v>
      </c>
      <c r="M36" s="7"/>
    </row>
    <row r="37" spans="1:13" ht="31.5" x14ac:dyDescent="0.25">
      <c r="A37" s="58" t="s">
        <v>328</v>
      </c>
      <c r="B37" s="59" t="s">
        <v>173</v>
      </c>
      <c r="C37" s="50" t="s">
        <v>330</v>
      </c>
      <c r="D37" s="61">
        <f>E37+F37</f>
        <v>0</v>
      </c>
      <c r="E37" s="61">
        <v>0</v>
      </c>
      <c r="F37" s="61">
        <v>0</v>
      </c>
      <c r="G37" s="61">
        <f>H37+I37</f>
        <v>0</v>
      </c>
      <c r="H37" s="61">
        <v>0</v>
      </c>
      <c r="I37" s="61">
        <v>0</v>
      </c>
      <c r="J37" s="27" t="e">
        <f t="shared" si="5"/>
        <v>#DIV/0!</v>
      </c>
      <c r="K37" s="27" t="e">
        <f t="shared" si="6"/>
        <v>#DIV/0!</v>
      </c>
      <c r="L37" s="27" t="e">
        <f t="shared" si="7"/>
        <v>#DIV/0!</v>
      </c>
      <c r="M37" s="7"/>
    </row>
    <row r="38" spans="1:13" ht="15.75" x14ac:dyDescent="0.25">
      <c r="A38" s="48" t="s">
        <v>221</v>
      </c>
      <c r="B38" s="49" t="s">
        <v>173</v>
      </c>
      <c r="C38" s="50" t="s">
        <v>222</v>
      </c>
      <c r="D38" s="51">
        <f>D39+D40+D42+D43+D41</f>
        <v>258295673.41</v>
      </c>
      <c r="E38" s="51">
        <f>E39+E40+E42+E43+E41</f>
        <v>258295673.41</v>
      </c>
      <c r="F38" s="51">
        <v>0</v>
      </c>
      <c r="G38" s="51">
        <f>G39+G40+G42+G43+G41</f>
        <v>178560890.13999999</v>
      </c>
      <c r="H38" s="51">
        <f>H39+H40+H42+H43+H41</f>
        <v>178560890.13999999</v>
      </c>
      <c r="I38" s="51">
        <v>0</v>
      </c>
      <c r="J38" s="51">
        <f t="shared" si="5"/>
        <v>69.130422427388183</v>
      </c>
      <c r="K38" s="51">
        <f t="shared" si="6"/>
        <v>69.130422427388183</v>
      </c>
      <c r="L38" s="51" t="e">
        <f t="shared" si="7"/>
        <v>#DIV/0!</v>
      </c>
      <c r="M38" s="7"/>
    </row>
    <row r="39" spans="1:13" ht="15.75" x14ac:dyDescent="0.25">
      <c r="A39" s="58" t="s">
        <v>223</v>
      </c>
      <c r="B39" s="59" t="s">
        <v>173</v>
      </c>
      <c r="C39" s="60" t="s">
        <v>224</v>
      </c>
      <c r="D39" s="61">
        <f>E39+F39</f>
        <v>72606839.109999999</v>
      </c>
      <c r="E39" s="61">
        <v>72606839.109999999</v>
      </c>
      <c r="F39" s="61">
        <v>0</v>
      </c>
      <c r="G39" s="61">
        <f>H39+I39</f>
        <v>51027230.229999997</v>
      </c>
      <c r="H39" s="61">
        <v>51027230.229999997</v>
      </c>
      <c r="I39" s="61">
        <v>0</v>
      </c>
      <c r="J39" s="27">
        <f t="shared" si="5"/>
        <v>70.278820639324763</v>
      </c>
      <c r="K39" s="27">
        <f t="shared" si="6"/>
        <v>70.278820639324763</v>
      </c>
      <c r="L39" s="27" t="e">
        <f t="shared" si="7"/>
        <v>#DIV/0!</v>
      </c>
      <c r="M39" s="7"/>
    </row>
    <row r="40" spans="1:13" ht="15.75" x14ac:dyDescent="0.25">
      <c r="A40" s="58" t="s">
        <v>225</v>
      </c>
      <c r="B40" s="59" t="s">
        <v>173</v>
      </c>
      <c r="C40" s="60" t="s">
        <v>226</v>
      </c>
      <c r="D40" s="61">
        <f t="shared" ref="D40:D43" si="15">E40+F40</f>
        <v>125626555.39</v>
      </c>
      <c r="E40" s="61">
        <v>125626555.39</v>
      </c>
      <c r="F40" s="61">
        <v>0</v>
      </c>
      <c r="G40" s="61">
        <f t="shared" ref="G40:G43" si="16">H40+I40</f>
        <v>85211924.159999996</v>
      </c>
      <c r="H40" s="61">
        <v>85211924.159999996</v>
      </c>
      <c r="I40" s="61">
        <v>0</v>
      </c>
      <c r="J40" s="27">
        <f t="shared" si="5"/>
        <v>67.829547578905405</v>
      </c>
      <c r="K40" s="27">
        <f t="shared" si="6"/>
        <v>67.829547578905405</v>
      </c>
      <c r="L40" s="27" t="e">
        <f t="shared" si="7"/>
        <v>#DIV/0!</v>
      </c>
      <c r="M40" s="7"/>
    </row>
    <row r="41" spans="1:13" ht="15.75" x14ac:dyDescent="0.25">
      <c r="A41" s="58" t="s">
        <v>346</v>
      </c>
      <c r="B41" s="59" t="s">
        <v>173</v>
      </c>
      <c r="C41" s="60" t="s">
        <v>347</v>
      </c>
      <c r="D41" s="61">
        <f t="shared" si="15"/>
        <v>39491084</v>
      </c>
      <c r="E41" s="61">
        <v>39491084</v>
      </c>
      <c r="F41" s="61">
        <v>0</v>
      </c>
      <c r="G41" s="61">
        <f t="shared" si="16"/>
        <v>26836745.260000002</v>
      </c>
      <c r="H41" s="61">
        <v>26836745.260000002</v>
      </c>
      <c r="I41" s="61">
        <v>0</v>
      </c>
      <c r="J41" s="27">
        <f t="shared" ref="J41" si="17">G41/D41*100</f>
        <v>67.956466477344605</v>
      </c>
      <c r="K41" s="27">
        <f t="shared" ref="K41" si="18">H41/E41*100</f>
        <v>67.956466477344605</v>
      </c>
      <c r="L41" s="27" t="e">
        <f t="shared" si="7"/>
        <v>#DIV/0!</v>
      </c>
      <c r="M41" s="7"/>
    </row>
    <row r="42" spans="1:13" ht="31.5" x14ac:dyDescent="0.25">
      <c r="A42" s="58" t="s">
        <v>227</v>
      </c>
      <c r="B42" s="59" t="s">
        <v>173</v>
      </c>
      <c r="C42" s="60" t="s">
        <v>228</v>
      </c>
      <c r="D42" s="61">
        <f t="shared" si="15"/>
        <v>580743.91</v>
      </c>
      <c r="E42" s="61">
        <v>580743.91</v>
      </c>
      <c r="F42" s="61">
        <v>0</v>
      </c>
      <c r="G42" s="61">
        <f t="shared" si="16"/>
        <v>189114.02</v>
      </c>
      <c r="H42" s="61">
        <v>189114.02</v>
      </c>
      <c r="I42" s="27">
        <v>0</v>
      </c>
      <c r="J42" s="27">
        <f t="shared" si="5"/>
        <v>32.564098691969065</v>
      </c>
      <c r="K42" s="27">
        <f t="shared" si="6"/>
        <v>32.564098691969065</v>
      </c>
      <c r="L42" s="27" t="e">
        <f t="shared" si="7"/>
        <v>#DIV/0!</v>
      </c>
      <c r="M42" s="7"/>
    </row>
    <row r="43" spans="1:13" ht="15.75" x14ac:dyDescent="0.25">
      <c r="A43" s="58" t="s">
        <v>229</v>
      </c>
      <c r="B43" s="59" t="s">
        <v>173</v>
      </c>
      <c r="C43" s="60" t="s">
        <v>230</v>
      </c>
      <c r="D43" s="61">
        <f t="shared" si="15"/>
        <v>19990451</v>
      </c>
      <c r="E43" s="61">
        <v>19990451</v>
      </c>
      <c r="F43" s="61">
        <v>0</v>
      </c>
      <c r="G43" s="61">
        <f t="shared" si="16"/>
        <v>15295876.470000001</v>
      </c>
      <c r="H43" s="61">
        <v>15295876.470000001</v>
      </c>
      <c r="I43" s="27">
        <v>0</v>
      </c>
      <c r="J43" s="27">
        <f t="shared" si="5"/>
        <v>76.515914873556383</v>
      </c>
      <c r="K43" s="27">
        <f t="shared" si="6"/>
        <v>76.515914873556383</v>
      </c>
      <c r="L43" s="27" t="e">
        <f t="shared" si="7"/>
        <v>#DIV/0!</v>
      </c>
      <c r="M43" s="7"/>
    </row>
    <row r="44" spans="1:13" ht="15.75" x14ac:dyDescent="0.25">
      <c r="A44" s="48" t="s">
        <v>231</v>
      </c>
      <c r="B44" s="49" t="s">
        <v>173</v>
      </c>
      <c r="C44" s="50" t="s">
        <v>232</v>
      </c>
      <c r="D44" s="51">
        <f t="shared" ref="D44:I44" si="19">D45+D46</f>
        <v>43422545</v>
      </c>
      <c r="E44" s="51">
        <f t="shared" si="19"/>
        <v>40417600</v>
      </c>
      <c r="F44" s="51">
        <f t="shared" si="19"/>
        <v>3004945</v>
      </c>
      <c r="G44" s="51">
        <f>H44+I44</f>
        <v>27524520.41</v>
      </c>
      <c r="H44" s="51">
        <f t="shared" si="19"/>
        <v>26829927.289999999</v>
      </c>
      <c r="I44" s="51">
        <f t="shared" si="19"/>
        <v>694593.12</v>
      </c>
      <c r="J44" s="51">
        <f t="shared" si="5"/>
        <v>63.38762596710994</v>
      </c>
      <c r="K44" s="51">
        <f t="shared" si="6"/>
        <v>66.381792313249662</v>
      </c>
      <c r="L44" s="51">
        <f t="shared" si="7"/>
        <v>23.115002770433403</v>
      </c>
      <c r="M44" s="7"/>
    </row>
    <row r="45" spans="1:13" ht="15.75" x14ac:dyDescent="0.25">
      <c r="A45" s="58" t="s">
        <v>233</v>
      </c>
      <c r="B45" s="59" t="s">
        <v>173</v>
      </c>
      <c r="C45" s="60" t="s">
        <v>234</v>
      </c>
      <c r="D45" s="61">
        <f>E45+F45</f>
        <v>39128413</v>
      </c>
      <c r="E45" s="61">
        <v>36123468</v>
      </c>
      <c r="F45" s="61">
        <v>3004945</v>
      </c>
      <c r="G45" s="61">
        <f>H45+I45</f>
        <v>24082789.48</v>
      </c>
      <c r="H45" s="61">
        <v>23388196.359999999</v>
      </c>
      <c r="I45" s="61">
        <v>694593.12</v>
      </c>
      <c r="J45" s="27">
        <f t="shared" si="5"/>
        <v>61.548086501744912</v>
      </c>
      <c r="K45" s="27">
        <f t="shared" si="6"/>
        <v>64.745157801570983</v>
      </c>
      <c r="L45" s="27">
        <f t="shared" si="7"/>
        <v>23.115002770433403</v>
      </c>
      <c r="M45" s="7"/>
    </row>
    <row r="46" spans="1:13" ht="31.5" x14ac:dyDescent="0.25">
      <c r="A46" s="58" t="s">
        <v>235</v>
      </c>
      <c r="B46" s="59" t="s">
        <v>173</v>
      </c>
      <c r="C46" s="60" t="s">
        <v>236</v>
      </c>
      <c r="D46" s="61">
        <f>E46+F46</f>
        <v>4294132</v>
      </c>
      <c r="E46" s="61">
        <v>4294132</v>
      </c>
      <c r="F46" s="61">
        <v>0</v>
      </c>
      <c r="G46" s="61">
        <f>H46+I46</f>
        <v>3441730.93</v>
      </c>
      <c r="H46" s="61">
        <v>3441730.93</v>
      </c>
      <c r="I46" s="61"/>
      <c r="J46" s="27">
        <f t="shared" si="5"/>
        <v>80.149630472468019</v>
      </c>
      <c r="K46" s="27">
        <f t="shared" si="6"/>
        <v>80.149630472468019</v>
      </c>
      <c r="L46" s="27" t="e">
        <f t="shared" si="7"/>
        <v>#DIV/0!</v>
      </c>
      <c r="M46" s="7"/>
    </row>
    <row r="47" spans="1:13" ht="15.75" x14ac:dyDescent="0.25">
      <c r="A47" s="48" t="s">
        <v>323</v>
      </c>
      <c r="B47" s="49" t="s">
        <v>173</v>
      </c>
      <c r="C47" s="50" t="s">
        <v>325</v>
      </c>
      <c r="D47" s="62">
        <f t="shared" ref="D47:I47" si="20">D48</f>
        <v>0</v>
      </c>
      <c r="E47" s="62">
        <f t="shared" si="20"/>
        <v>0</v>
      </c>
      <c r="F47" s="62">
        <f t="shared" si="20"/>
        <v>0</v>
      </c>
      <c r="G47" s="62">
        <f t="shared" si="20"/>
        <v>0</v>
      </c>
      <c r="H47" s="62">
        <f t="shared" si="20"/>
        <v>0</v>
      </c>
      <c r="I47" s="62">
        <f t="shared" si="20"/>
        <v>0</v>
      </c>
      <c r="J47" s="51" t="e">
        <f t="shared" si="5"/>
        <v>#DIV/0!</v>
      </c>
      <c r="K47" s="51" t="e">
        <f t="shared" si="6"/>
        <v>#DIV/0!</v>
      </c>
      <c r="L47" s="51" t="e">
        <f t="shared" si="7"/>
        <v>#DIV/0!</v>
      </c>
      <c r="M47" s="7"/>
    </row>
    <row r="48" spans="1:13" ht="31.5" x14ac:dyDescent="0.25">
      <c r="A48" s="58" t="s">
        <v>324</v>
      </c>
      <c r="B48" s="59" t="s">
        <v>173</v>
      </c>
      <c r="C48" s="60" t="s">
        <v>326</v>
      </c>
      <c r="D48" s="61">
        <f>E48+F48</f>
        <v>0</v>
      </c>
      <c r="E48" s="61"/>
      <c r="F48" s="61">
        <v>0</v>
      </c>
      <c r="G48" s="61">
        <f>H48+I48</f>
        <v>0</v>
      </c>
      <c r="H48" s="61"/>
      <c r="I48" s="61">
        <v>0</v>
      </c>
      <c r="J48" s="27" t="e">
        <f t="shared" si="5"/>
        <v>#DIV/0!</v>
      </c>
      <c r="K48" s="27" t="e">
        <f t="shared" si="6"/>
        <v>#DIV/0!</v>
      </c>
      <c r="L48" s="27" t="e">
        <f t="shared" si="7"/>
        <v>#DIV/0!</v>
      </c>
      <c r="M48" s="7"/>
    </row>
    <row r="49" spans="1:13" ht="15.75" x14ac:dyDescent="0.25">
      <c r="A49" s="48" t="s">
        <v>237</v>
      </c>
      <c r="B49" s="49" t="s">
        <v>173</v>
      </c>
      <c r="C49" s="50" t="s">
        <v>238</v>
      </c>
      <c r="D49" s="51">
        <f t="shared" ref="D49:I49" si="21">SUM(D50:D53)</f>
        <v>19212900</v>
      </c>
      <c r="E49" s="51">
        <f t="shared" si="21"/>
        <v>18811900</v>
      </c>
      <c r="F49" s="51">
        <f t="shared" si="21"/>
        <v>401000</v>
      </c>
      <c r="G49" s="51">
        <f t="shared" si="21"/>
        <v>12665711.710000001</v>
      </c>
      <c r="H49" s="51">
        <f t="shared" si="21"/>
        <v>12354428.710000001</v>
      </c>
      <c r="I49" s="51">
        <f t="shared" si="21"/>
        <v>311283</v>
      </c>
      <c r="J49" s="51">
        <f t="shared" si="5"/>
        <v>65.92295650318276</v>
      </c>
      <c r="K49" s="51">
        <f t="shared" si="6"/>
        <v>65.673476416523584</v>
      </c>
      <c r="L49" s="51">
        <f t="shared" si="7"/>
        <v>77.626683291770576</v>
      </c>
      <c r="M49" s="7"/>
    </row>
    <row r="50" spans="1:13" ht="15.75" x14ac:dyDescent="0.25">
      <c r="A50" s="58" t="s">
        <v>239</v>
      </c>
      <c r="B50" s="59" t="s">
        <v>173</v>
      </c>
      <c r="C50" s="60" t="s">
        <v>240</v>
      </c>
      <c r="D50" s="61">
        <f>E50+F50</f>
        <v>3416000</v>
      </c>
      <c r="E50" s="61">
        <v>3015000</v>
      </c>
      <c r="F50" s="61">
        <v>401000</v>
      </c>
      <c r="G50" s="61">
        <f>H50+I50</f>
        <v>2594025</v>
      </c>
      <c r="H50" s="61">
        <v>2282742</v>
      </c>
      <c r="I50" s="61">
        <v>311283</v>
      </c>
      <c r="J50" s="27">
        <f t="shared" si="5"/>
        <v>75.9375</v>
      </c>
      <c r="K50" s="27">
        <f t="shared" si="6"/>
        <v>75.712835820895521</v>
      </c>
      <c r="L50" s="27">
        <f t="shared" si="7"/>
        <v>77.626683291770576</v>
      </c>
      <c r="M50" s="7"/>
    </row>
    <row r="51" spans="1:13" ht="15.75" x14ac:dyDescent="0.25">
      <c r="A51" s="58" t="s">
        <v>241</v>
      </c>
      <c r="B51" s="59" t="s">
        <v>173</v>
      </c>
      <c r="C51" s="60" t="s">
        <v>242</v>
      </c>
      <c r="D51" s="61">
        <f t="shared" ref="D51:D53" si="22">E51+F51</f>
        <v>11700000</v>
      </c>
      <c r="E51" s="61">
        <v>11700000</v>
      </c>
      <c r="F51" s="61">
        <v>0</v>
      </c>
      <c r="G51" s="61">
        <f t="shared" ref="G51:G53" si="23">H51+I51</f>
        <v>7972267.5800000001</v>
      </c>
      <c r="H51" s="61">
        <v>7972267.5800000001</v>
      </c>
      <c r="I51" s="61">
        <v>0</v>
      </c>
      <c r="J51" s="27">
        <f t="shared" si="5"/>
        <v>68.139039145299137</v>
      </c>
      <c r="K51" s="27">
        <f t="shared" si="6"/>
        <v>68.139039145299137</v>
      </c>
      <c r="L51" s="27" t="e">
        <f t="shared" si="7"/>
        <v>#DIV/0!</v>
      </c>
      <c r="M51" s="7"/>
    </row>
    <row r="52" spans="1:13" ht="15.75" x14ac:dyDescent="0.25">
      <c r="A52" s="58"/>
      <c r="B52" s="59" t="s">
        <v>173</v>
      </c>
      <c r="C52" s="60" t="s">
        <v>356</v>
      </c>
      <c r="D52" s="61">
        <f>E52+F52</f>
        <v>2112000</v>
      </c>
      <c r="E52" s="61">
        <v>2112000</v>
      </c>
      <c r="F52" s="61"/>
      <c r="G52" s="61">
        <f t="shared" si="23"/>
        <v>668909.25</v>
      </c>
      <c r="H52" s="61">
        <v>668909.25</v>
      </c>
      <c r="I52" s="61"/>
      <c r="J52" s="27">
        <f t="shared" si="5"/>
        <v>31.671839488636365</v>
      </c>
      <c r="K52" s="27">
        <f t="shared" si="6"/>
        <v>31.671839488636365</v>
      </c>
      <c r="L52" s="27" t="e">
        <f t="shared" si="7"/>
        <v>#DIV/0!</v>
      </c>
      <c r="M52" s="7"/>
    </row>
    <row r="53" spans="1:13" ht="31.5" x14ac:dyDescent="0.25">
      <c r="A53" s="58" t="s">
        <v>243</v>
      </c>
      <c r="B53" s="59" t="s">
        <v>173</v>
      </c>
      <c r="C53" s="60" t="s">
        <v>409</v>
      </c>
      <c r="D53" s="61">
        <f t="shared" si="22"/>
        <v>1984900</v>
      </c>
      <c r="E53" s="61">
        <v>1984900</v>
      </c>
      <c r="F53" s="61">
        <v>0</v>
      </c>
      <c r="G53" s="61">
        <f t="shared" si="23"/>
        <v>1430509.88</v>
      </c>
      <c r="H53" s="61">
        <v>1430509.88</v>
      </c>
      <c r="I53" s="61">
        <v>0</v>
      </c>
      <c r="J53" s="27">
        <f t="shared" si="5"/>
        <v>72.069619628192854</v>
      </c>
      <c r="K53" s="27">
        <f t="shared" si="6"/>
        <v>72.069619628192854</v>
      </c>
      <c r="L53" s="27" t="e">
        <f t="shared" si="7"/>
        <v>#DIV/0!</v>
      </c>
      <c r="M53" s="7"/>
    </row>
    <row r="54" spans="1:13" ht="15.75" x14ac:dyDescent="0.25">
      <c r="A54" s="48" t="s">
        <v>244</v>
      </c>
      <c r="B54" s="49" t="s">
        <v>173</v>
      </c>
      <c r="C54" s="50" t="s">
        <v>245</v>
      </c>
      <c r="D54" s="51">
        <f t="shared" ref="D54:I54" si="24">D55+D56</f>
        <v>1275536.8900000001</v>
      </c>
      <c r="E54" s="51">
        <f t="shared" si="24"/>
        <v>599386.89</v>
      </c>
      <c r="F54" s="51">
        <f t="shared" si="24"/>
        <v>676150</v>
      </c>
      <c r="G54" s="51">
        <f t="shared" si="24"/>
        <v>660132.89</v>
      </c>
      <c r="H54" s="51">
        <f t="shared" si="24"/>
        <v>308577.89</v>
      </c>
      <c r="I54" s="51">
        <f t="shared" si="24"/>
        <v>351555</v>
      </c>
      <c r="J54" s="51">
        <f t="shared" si="5"/>
        <v>51.753335805129083</v>
      </c>
      <c r="K54" s="51">
        <f t="shared" si="6"/>
        <v>51.482255476091574</v>
      </c>
      <c r="L54" s="51">
        <f t="shared" si="7"/>
        <v>51.993640464393998</v>
      </c>
      <c r="M54" s="7"/>
    </row>
    <row r="55" spans="1:13" ht="15.75" x14ac:dyDescent="0.25">
      <c r="A55" s="58" t="s">
        <v>246</v>
      </c>
      <c r="B55" s="59" t="s">
        <v>173</v>
      </c>
      <c r="C55" s="60" t="s">
        <v>247</v>
      </c>
      <c r="D55" s="61">
        <f>E55+F55</f>
        <v>800536.89</v>
      </c>
      <c r="E55" s="61">
        <v>599386.89</v>
      </c>
      <c r="F55" s="61">
        <v>201150</v>
      </c>
      <c r="G55" s="61">
        <f>H55+I55</f>
        <v>421144.89</v>
      </c>
      <c r="H55" s="61">
        <v>308577.89</v>
      </c>
      <c r="I55" s="61">
        <v>112567</v>
      </c>
      <c r="J55" s="27">
        <f t="shared" si="5"/>
        <v>52.60780549413532</v>
      </c>
      <c r="K55" s="27">
        <f t="shared" si="6"/>
        <v>51.482255476091574</v>
      </c>
      <c r="L55" s="27">
        <f t="shared" si="7"/>
        <v>55.961720109371115</v>
      </c>
      <c r="M55" s="7"/>
    </row>
    <row r="56" spans="1:13" ht="31.5" x14ac:dyDescent="0.25">
      <c r="A56" s="58" t="s">
        <v>248</v>
      </c>
      <c r="B56" s="59" t="s">
        <v>173</v>
      </c>
      <c r="C56" s="60" t="s">
        <v>249</v>
      </c>
      <c r="D56" s="61">
        <f>E56+F56</f>
        <v>475000</v>
      </c>
      <c r="E56" s="61">
        <v>0</v>
      </c>
      <c r="F56" s="61">
        <v>475000</v>
      </c>
      <c r="G56" s="61">
        <f>H56+I56</f>
        <v>238988</v>
      </c>
      <c r="H56" s="61">
        <v>0</v>
      </c>
      <c r="I56" s="61">
        <v>238988</v>
      </c>
      <c r="J56" s="27">
        <f t="shared" si="5"/>
        <v>50.313263157894738</v>
      </c>
      <c r="K56" s="27" t="e">
        <f t="shared" si="6"/>
        <v>#DIV/0!</v>
      </c>
      <c r="L56" s="27">
        <f t="shared" si="7"/>
        <v>50.313263157894738</v>
      </c>
      <c r="M56" s="7"/>
    </row>
    <row r="57" spans="1:13" ht="47.25" x14ac:dyDescent="0.25">
      <c r="A57" s="48" t="s">
        <v>250</v>
      </c>
      <c r="B57" s="49" t="s">
        <v>173</v>
      </c>
      <c r="C57" s="50" t="s">
        <v>251</v>
      </c>
      <c r="D57" s="51">
        <f t="shared" ref="D57:I57" si="25">D58</f>
        <v>0</v>
      </c>
      <c r="E57" s="51">
        <f t="shared" si="25"/>
        <v>0</v>
      </c>
      <c r="F57" s="51">
        <f t="shared" si="25"/>
        <v>0</v>
      </c>
      <c r="G57" s="51">
        <f t="shared" si="25"/>
        <v>0</v>
      </c>
      <c r="H57" s="51">
        <f t="shared" si="25"/>
        <v>0</v>
      </c>
      <c r="I57" s="51">
        <f t="shared" si="25"/>
        <v>0</v>
      </c>
      <c r="J57" s="51" t="e">
        <f t="shared" si="5"/>
        <v>#DIV/0!</v>
      </c>
      <c r="K57" s="51" t="e">
        <f t="shared" si="6"/>
        <v>#DIV/0!</v>
      </c>
      <c r="L57" s="51" t="e">
        <f t="shared" si="7"/>
        <v>#DIV/0!</v>
      </c>
      <c r="M57" s="7"/>
    </row>
    <row r="58" spans="1:13" ht="31.5" x14ac:dyDescent="0.25">
      <c r="A58" s="58" t="s">
        <v>252</v>
      </c>
      <c r="B58" s="59" t="s">
        <v>173</v>
      </c>
      <c r="C58" s="60" t="s">
        <v>253</v>
      </c>
      <c r="D58" s="61">
        <f>E58+F58</f>
        <v>0</v>
      </c>
      <c r="E58" s="61">
        <v>0</v>
      </c>
      <c r="F58" s="61">
        <v>0</v>
      </c>
      <c r="G58" s="61">
        <f>H58+I58</f>
        <v>0</v>
      </c>
      <c r="H58" s="61"/>
      <c r="I58" s="61">
        <v>0</v>
      </c>
      <c r="J58" s="27" t="e">
        <f t="shared" si="5"/>
        <v>#DIV/0!</v>
      </c>
      <c r="K58" s="27" t="e">
        <f t="shared" si="6"/>
        <v>#DIV/0!</v>
      </c>
      <c r="L58" s="27" t="e">
        <f t="shared" si="7"/>
        <v>#DIV/0!</v>
      </c>
      <c r="M58" s="7"/>
    </row>
    <row r="59" spans="1:13" ht="78.75" x14ac:dyDescent="0.25">
      <c r="A59" s="48" t="s">
        <v>254</v>
      </c>
      <c r="B59" s="49" t="s">
        <v>173</v>
      </c>
      <c r="C59" s="50" t="s">
        <v>255</v>
      </c>
      <c r="D59" s="51">
        <f t="shared" ref="D59:G59" si="26">D61</f>
        <v>0</v>
      </c>
      <c r="E59" s="51">
        <f>E61+E60</f>
        <v>25357600</v>
      </c>
      <c r="F59" s="51">
        <f>F61+F60</f>
        <v>1845400</v>
      </c>
      <c r="G59" s="51">
        <f t="shared" si="26"/>
        <v>0</v>
      </c>
      <c r="H59" s="51">
        <f>H61+H60</f>
        <v>16152275</v>
      </c>
      <c r="I59" s="51">
        <f>I61+I60</f>
        <v>1193199.1000000001</v>
      </c>
      <c r="J59" s="51" t="e">
        <f t="shared" si="5"/>
        <v>#DIV/0!</v>
      </c>
      <c r="K59" s="51">
        <f t="shared" si="6"/>
        <v>63.697964318389758</v>
      </c>
      <c r="L59" s="51">
        <f t="shared" si="7"/>
        <v>64.658019941476113</v>
      </c>
      <c r="M59" s="7"/>
    </row>
    <row r="60" spans="1:13" ht="31.5" x14ac:dyDescent="0.25">
      <c r="A60" s="58" t="s">
        <v>256</v>
      </c>
      <c r="B60" s="49"/>
      <c r="C60" s="60" t="s">
        <v>357</v>
      </c>
      <c r="D60" s="51"/>
      <c r="E60" s="27">
        <v>25357600</v>
      </c>
      <c r="F60" s="51"/>
      <c r="G60" s="51"/>
      <c r="H60" s="27">
        <v>16152275</v>
      </c>
      <c r="I60" s="51"/>
      <c r="J60" s="51"/>
      <c r="K60" s="51"/>
      <c r="L60" s="51"/>
      <c r="M60" s="7"/>
    </row>
    <row r="61" spans="1:13" ht="32.25" thickBot="1" x14ac:dyDescent="0.3">
      <c r="A61" s="58" t="s">
        <v>256</v>
      </c>
      <c r="B61" s="59" t="s">
        <v>173</v>
      </c>
      <c r="C61" s="60" t="s">
        <v>257</v>
      </c>
      <c r="D61" s="61"/>
      <c r="E61" s="61"/>
      <c r="F61" s="61">
        <v>1845400</v>
      </c>
      <c r="G61" s="61"/>
      <c r="H61" s="61"/>
      <c r="I61" s="61">
        <v>1193199.1000000001</v>
      </c>
      <c r="J61" s="27" t="e">
        <f t="shared" si="5"/>
        <v>#DIV/0!</v>
      </c>
      <c r="K61" s="27" t="e">
        <f t="shared" si="6"/>
        <v>#DIV/0!</v>
      </c>
      <c r="L61" s="27">
        <f t="shared" si="7"/>
        <v>64.658019941476113</v>
      </c>
      <c r="M61" s="7"/>
    </row>
    <row r="62" spans="1:13" ht="16.5" thickBot="1" x14ac:dyDescent="0.3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"/>
    </row>
    <row r="63" spans="1:13" ht="54.75" customHeight="1" thickBot="1" x14ac:dyDescent="0.3">
      <c r="A63" s="40" t="s">
        <v>258</v>
      </c>
      <c r="B63" s="41">
        <v>450</v>
      </c>
      <c r="C63" s="42" t="s">
        <v>20</v>
      </c>
      <c r="D63" s="43">
        <f>Доходы!D9-Расходы!D7</f>
        <v>-35322145.060000002</v>
      </c>
      <c r="E63" s="43">
        <f>Доходы!E9-Расходы!E7</f>
        <v>-25924945.039999962</v>
      </c>
      <c r="F63" s="43">
        <f>Доходы!F9-Расходы!F7</f>
        <v>-7397200.0200000107</v>
      </c>
      <c r="G63" s="43">
        <f>Доходы!G9-Расходы!G7</f>
        <v>-25155806.769999981</v>
      </c>
      <c r="H63" s="43">
        <f>Доходы!H9-Расходы!H7</f>
        <v>-20536728.639999866</v>
      </c>
      <c r="I63" s="43">
        <f>Доходы!I9-Расходы!I7</f>
        <v>-4619078.1300000027</v>
      </c>
      <c r="J63" s="43"/>
      <c r="K63" s="43"/>
      <c r="L63" s="43"/>
      <c r="M63" s="7"/>
    </row>
    <row r="64" spans="1:13" hidden="1" x14ac:dyDescent="0.25">
      <c r="A64" s="8"/>
      <c r="B64" s="11"/>
      <c r="C64" s="11"/>
      <c r="D64" s="12"/>
      <c r="E64" s="12"/>
      <c r="F64" s="12"/>
      <c r="G64" s="12"/>
      <c r="H64" s="12"/>
      <c r="I64" s="12"/>
      <c r="J64" s="12"/>
      <c r="K64" s="12"/>
      <c r="L64" s="12"/>
      <c r="M64" s="3" t="s">
        <v>167</v>
      </c>
    </row>
  </sheetData>
  <mergeCells count="8">
    <mergeCell ref="J4:J5"/>
    <mergeCell ref="K4:K5"/>
    <mergeCell ref="L4:L5"/>
    <mergeCell ref="A4:A5"/>
    <mergeCell ref="B4:B5"/>
    <mergeCell ref="C4:C5"/>
    <mergeCell ref="D4:F4"/>
    <mergeCell ref="G4:I4"/>
  </mergeCells>
  <pageMargins left="0.78749999999999998" right="0.3152778" top="0.59027779999999996" bottom="0.39374999999999999" header="0" footer="0"/>
  <pageSetup paperSize="9" scale="45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10" workbookViewId="0">
      <selection activeCell="E14" sqref="E14"/>
    </sheetView>
  </sheetViews>
  <sheetFormatPr defaultRowHeight="15" x14ac:dyDescent="0.25"/>
  <cols>
    <col min="1" max="1" width="45.42578125" style="1" customWidth="1"/>
    <col min="2" max="2" width="5" style="1" customWidth="1"/>
    <col min="3" max="3" width="23.5703125" style="1" customWidth="1"/>
    <col min="4" max="4" width="18.85546875" style="1" customWidth="1"/>
    <col min="5" max="5" width="16.140625" style="1" customWidth="1"/>
    <col min="6" max="6" width="15.42578125" style="1" customWidth="1"/>
    <col min="7" max="7" width="18.140625" style="1" bestFit="1" customWidth="1"/>
    <col min="8" max="8" width="16.28515625" style="1" customWidth="1"/>
    <col min="9" max="9" width="15" style="1" customWidth="1"/>
    <col min="10" max="10" width="9.7109375" style="1" customWidth="1"/>
    <col min="11" max="16384" width="9.140625" style="1"/>
  </cols>
  <sheetData>
    <row r="1" spans="1:10" ht="10.5" customHeight="1" x14ac:dyDescent="0.25">
      <c r="A1" s="14"/>
      <c r="B1" s="16"/>
      <c r="C1" s="15"/>
      <c r="D1" s="10"/>
      <c r="E1" s="10"/>
      <c r="F1" s="10"/>
      <c r="G1" s="10"/>
      <c r="H1" s="3"/>
      <c r="I1" s="3"/>
      <c r="J1" s="3"/>
    </row>
    <row r="2" spans="1:10" ht="14.1" customHeight="1" x14ac:dyDescent="0.25">
      <c r="A2" s="123"/>
      <c r="B2" s="124"/>
      <c r="C2" s="124"/>
      <c r="D2" s="29" t="s">
        <v>310</v>
      </c>
      <c r="E2" s="29"/>
      <c r="F2" s="29"/>
      <c r="G2" s="44"/>
      <c r="H2" s="31"/>
      <c r="I2" s="31"/>
      <c r="J2" s="3"/>
    </row>
    <row r="3" spans="1:10" ht="14.1" customHeight="1" x14ac:dyDescent="0.25">
      <c r="A3" s="45"/>
      <c r="B3" s="46"/>
      <c r="C3" s="34"/>
      <c r="D3" s="33"/>
      <c r="E3" s="33"/>
      <c r="F3" s="33"/>
      <c r="G3" s="33"/>
      <c r="H3" s="35"/>
      <c r="I3" s="35"/>
      <c r="J3" s="3"/>
    </row>
    <row r="4" spans="1:10" ht="11.45" customHeight="1" x14ac:dyDescent="0.25">
      <c r="A4" s="120" t="s">
        <v>0</v>
      </c>
      <c r="B4" s="120" t="s">
        <v>1</v>
      </c>
      <c r="C4" s="120" t="s">
        <v>259</v>
      </c>
      <c r="D4" s="122" t="s">
        <v>3</v>
      </c>
      <c r="E4" s="117"/>
      <c r="F4" s="117"/>
      <c r="G4" s="117" t="s">
        <v>4</v>
      </c>
      <c r="H4" s="117"/>
      <c r="I4" s="117"/>
      <c r="J4" s="5"/>
    </row>
    <row r="5" spans="1:10" ht="139.5" customHeight="1" x14ac:dyDescent="0.25">
      <c r="A5" s="121"/>
      <c r="B5" s="121"/>
      <c r="C5" s="121"/>
      <c r="D5" s="18" t="s">
        <v>5</v>
      </c>
      <c r="E5" s="18" t="s">
        <v>7</v>
      </c>
      <c r="F5" s="18" t="s">
        <v>8</v>
      </c>
      <c r="G5" s="18" t="s">
        <v>6</v>
      </c>
      <c r="H5" s="18" t="s">
        <v>7</v>
      </c>
      <c r="I5" s="18" t="s">
        <v>8</v>
      </c>
      <c r="J5" s="5"/>
    </row>
    <row r="6" spans="1:10" ht="11.45" customHeight="1" thickBot="1" x14ac:dyDescent="0.3">
      <c r="A6" s="18" t="s">
        <v>9</v>
      </c>
      <c r="B6" s="83" t="s">
        <v>10</v>
      </c>
      <c r="C6" s="83" t="s">
        <v>11</v>
      </c>
      <c r="D6" s="84" t="s">
        <v>12</v>
      </c>
      <c r="E6" s="84" t="s">
        <v>13</v>
      </c>
      <c r="F6" s="84" t="s">
        <v>14</v>
      </c>
      <c r="G6" s="84" t="s">
        <v>15</v>
      </c>
      <c r="H6" s="84" t="s">
        <v>16</v>
      </c>
      <c r="I6" s="84" t="s">
        <v>17</v>
      </c>
      <c r="J6" s="5"/>
    </row>
    <row r="7" spans="1:10" ht="51.75" customHeight="1" x14ac:dyDescent="0.25">
      <c r="A7" s="78" t="s">
        <v>260</v>
      </c>
      <c r="B7" s="87" t="s">
        <v>261</v>
      </c>
      <c r="C7" s="88" t="s">
        <v>20</v>
      </c>
      <c r="D7" s="89">
        <f>D9+D20</f>
        <v>33322145.059999973</v>
      </c>
      <c r="E7" s="89">
        <f>E9+E20</f>
        <v>25924945.039999962</v>
      </c>
      <c r="F7" s="90">
        <f>F20</f>
        <v>7397200.0200000107</v>
      </c>
      <c r="G7" s="89">
        <f>G9+G20</f>
        <v>25155806.769999869</v>
      </c>
      <c r="H7" s="89">
        <f>H9+H20</f>
        <v>20536728.639999866</v>
      </c>
      <c r="I7" s="91">
        <f>I9+I20</f>
        <v>4619078.1300000027</v>
      </c>
      <c r="J7" s="72"/>
    </row>
    <row r="8" spans="1:10" ht="19.5" customHeight="1" x14ac:dyDescent="0.25">
      <c r="A8" s="79" t="s">
        <v>262</v>
      </c>
      <c r="B8" s="92"/>
      <c r="C8" s="93"/>
      <c r="D8" s="93"/>
      <c r="E8" s="93"/>
      <c r="F8" s="93"/>
      <c r="G8" s="93"/>
      <c r="H8" s="94"/>
      <c r="I8" s="95"/>
      <c r="J8" s="72"/>
    </row>
    <row r="9" spans="1:10" ht="22.5" customHeight="1" x14ac:dyDescent="0.25">
      <c r="A9" s="80" t="s">
        <v>263</v>
      </c>
      <c r="B9" s="96" t="s">
        <v>264</v>
      </c>
      <c r="C9" s="97" t="s">
        <v>20</v>
      </c>
      <c r="D9" s="98">
        <f>E9</f>
        <v>1945000</v>
      </c>
      <c r="E9" s="98">
        <f>E11</f>
        <v>1945000</v>
      </c>
      <c r="F9" s="98" t="s">
        <v>21</v>
      </c>
      <c r="G9" s="73"/>
      <c r="H9" s="73"/>
      <c r="I9" s="99"/>
      <c r="J9" s="72"/>
    </row>
    <row r="10" spans="1:10" ht="12.95" customHeight="1" x14ac:dyDescent="0.25">
      <c r="A10" s="81" t="s">
        <v>265</v>
      </c>
      <c r="B10" s="92"/>
      <c r="C10" s="93"/>
      <c r="D10" s="93"/>
      <c r="E10" s="93"/>
      <c r="F10" s="71"/>
      <c r="G10" s="76"/>
      <c r="H10" s="76"/>
      <c r="I10" s="100"/>
      <c r="J10" s="72"/>
    </row>
    <row r="11" spans="1:10" ht="25.5" customHeight="1" x14ac:dyDescent="0.25">
      <c r="A11" s="82" t="s">
        <v>266</v>
      </c>
      <c r="B11" s="101" t="s">
        <v>264</v>
      </c>
      <c r="C11" s="102" t="s">
        <v>267</v>
      </c>
      <c r="D11" s="98">
        <f>E11</f>
        <v>1945000</v>
      </c>
      <c r="E11" s="98">
        <f>E12</f>
        <v>1945000</v>
      </c>
      <c r="F11" s="75" t="s">
        <v>21</v>
      </c>
      <c r="G11" s="77" t="s">
        <v>21</v>
      </c>
      <c r="H11" s="77" t="s">
        <v>21</v>
      </c>
      <c r="I11" s="103" t="s">
        <v>21</v>
      </c>
      <c r="J11" s="72"/>
    </row>
    <row r="12" spans="1:10" ht="30" customHeight="1" x14ac:dyDescent="0.25">
      <c r="A12" s="82" t="s">
        <v>268</v>
      </c>
      <c r="B12" s="101" t="s">
        <v>264</v>
      </c>
      <c r="C12" s="102" t="s">
        <v>269</v>
      </c>
      <c r="D12" s="98">
        <f>E12</f>
        <v>1945000</v>
      </c>
      <c r="E12" s="98">
        <f>E13</f>
        <v>1945000</v>
      </c>
      <c r="F12" s="98" t="s">
        <v>21</v>
      </c>
      <c r="G12" s="74" t="s">
        <v>21</v>
      </c>
      <c r="H12" s="74" t="s">
        <v>21</v>
      </c>
      <c r="I12" s="104" t="s">
        <v>21</v>
      </c>
      <c r="J12" s="72"/>
    </row>
    <row r="13" spans="1:10" ht="44.25" customHeight="1" x14ac:dyDescent="0.25">
      <c r="A13" s="82" t="s">
        <v>270</v>
      </c>
      <c r="B13" s="101" t="s">
        <v>264</v>
      </c>
      <c r="C13" s="102" t="s">
        <v>271</v>
      </c>
      <c r="D13" s="98">
        <f>E13</f>
        <v>1945000</v>
      </c>
      <c r="E13" s="98">
        <v>1945000</v>
      </c>
      <c r="F13" s="98" t="s">
        <v>21</v>
      </c>
      <c r="G13" s="105" t="s">
        <v>21</v>
      </c>
      <c r="H13" s="105" t="s">
        <v>21</v>
      </c>
      <c r="I13" s="106" t="s">
        <v>21</v>
      </c>
      <c r="J13" s="72"/>
    </row>
    <row r="14" spans="1:10" ht="45.75" customHeight="1" x14ac:dyDescent="0.25">
      <c r="A14" s="82" t="s">
        <v>272</v>
      </c>
      <c r="B14" s="101" t="s">
        <v>264</v>
      </c>
      <c r="C14" s="102" t="s">
        <v>273</v>
      </c>
      <c r="D14" s="98"/>
      <c r="E14" s="98"/>
      <c r="F14" s="98" t="s">
        <v>21</v>
      </c>
      <c r="G14" s="98"/>
      <c r="H14" s="98"/>
      <c r="I14" s="106" t="s">
        <v>21</v>
      </c>
      <c r="J14" s="72"/>
    </row>
    <row r="15" spans="1:10" ht="62.25" customHeight="1" x14ac:dyDescent="0.25">
      <c r="A15" s="82" t="s">
        <v>274</v>
      </c>
      <c r="B15" s="101" t="s">
        <v>264</v>
      </c>
      <c r="C15" s="102" t="s">
        <v>275</v>
      </c>
      <c r="D15" s="98"/>
      <c r="E15" s="98"/>
      <c r="F15" s="98" t="s">
        <v>21</v>
      </c>
      <c r="G15" s="98"/>
      <c r="H15" s="98"/>
      <c r="I15" s="106" t="s">
        <v>21</v>
      </c>
      <c r="J15" s="72"/>
    </row>
    <row r="16" spans="1:10" ht="46.5" customHeight="1" x14ac:dyDescent="0.25">
      <c r="A16" s="82" t="s">
        <v>276</v>
      </c>
      <c r="B16" s="101" t="s">
        <v>264</v>
      </c>
      <c r="C16" s="102" t="s">
        <v>277</v>
      </c>
      <c r="D16" s="98"/>
      <c r="E16" s="98"/>
      <c r="F16" s="98" t="s">
        <v>21</v>
      </c>
      <c r="G16" s="98"/>
      <c r="H16" s="98"/>
      <c r="I16" s="106" t="s">
        <v>21</v>
      </c>
      <c r="J16" s="72"/>
    </row>
    <row r="17" spans="1:10" ht="38.25" customHeight="1" x14ac:dyDescent="0.25">
      <c r="A17" s="82" t="s">
        <v>278</v>
      </c>
      <c r="B17" s="101" t="s">
        <v>264</v>
      </c>
      <c r="C17" s="102" t="s">
        <v>279</v>
      </c>
      <c r="D17" s="98"/>
      <c r="E17" s="98"/>
      <c r="F17" s="98" t="s">
        <v>21</v>
      </c>
      <c r="G17" s="98"/>
      <c r="H17" s="98"/>
      <c r="I17" s="106" t="s">
        <v>21</v>
      </c>
      <c r="J17" s="72"/>
    </row>
    <row r="18" spans="1:10" ht="24.75" customHeight="1" x14ac:dyDescent="0.25">
      <c r="A18" s="80" t="s">
        <v>280</v>
      </c>
      <c r="B18" s="96" t="s">
        <v>281</v>
      </c>
      <c r="C18" s="97" t="s">
        <v>20</v>
      </c>
      <c r="D18" s="98" t="s">
        <v>21</v>
      </c>
      <c r="E18" s="98" t="s">
        <v>21</v>
      </c>
      <c r="F18" s="98" t="s">
        <v>21</v>
      </c>
      <c r="G18" s="98" t="s">
        <v>21</v>
      </c>
      <c r="H18" s="98" t="s">
        <v>21</v>
      </c>
      <c r="I18" s="107" t="s">
        <v>21</v>
      </c>
      <c r="J18" s="72"/>
    </row>
    <row r="19" spans="1:10" ht="15" customHeight="1" x14ac:dyDescent="0.25">
      <c r="A19" s="81" t="s">
        <v>265</v>
      </c>
      <c r="B19" s="92"/>
      <c r="C19" s="93"/>
      <c r="D19" s="93"/>
      <c r="E19" s="93"/>
      <c r="F19" s="93"/>
      <c r="G19" s="93"/>
      <c r="H19" s="93"/>
      <c r="I19" s="108"/>
      <c r="J19" s="72"/>
    </row>
    <row r="20" spans="1:10" ht="24.75" customHeight="1" x14ac:dyDescent="0.25">
      <c r="A20" s="80" t="s">
        <v>282</v>
      </c>
      <c r="B20" s="96" t="s">
        <v>283</v>
      </c>
      <c r="C20" s="97" t="s">
        <v>20</v>
      </c>
      <c r="D20" s="98">
        <f>E20+F20</f>
        <v>31377145.059999973</v>
      </c>
      <c r="E20" s="98">
        <f>E21</f>
        <v>23979945.039999962</v>
      </c>
      <c r="F20" s="98">
        <f>F21</f>
        <v>7397200.0200000107</v>
      </c>
      <c r="G20" s="109">
        <f>H20+I20</f>
        <v>25155806.769999869</v>
      </c>
      <c r="H20" s="98">
        <f>H21</f>
        <v>20536728.639999866</v>
      </c>
      <c r="I20" s="107">
        <f>I21</f>
        <v>4619078.1300000027</v>
      </c>
      <c r="J20" s="72"/>
    </row>
    <row r="21" spans="1:10" ht="33.75" customHeight="1" x14ac:dyDescent="0.25">
      <c r="A21" s="82" t="s">
        <v>284</v>
      </c>
      <c r="B21" s="101" t="s">
        <v>283</v>
      </c>
      <c r="C21" s="102" t="s">
        <v>285</v>
      </c>
      <c r="D21" s="98">
        <f t="shared" ref="D21:D31" si="0">E21+F21</f>
        <v>31377145.059999973</v>
      </c>
      <c r="E21" s="98">
        <f>E22+E27</f>
        <v>23979945.039999962</v>
      </c>
      <c r="F21" s="98">
        <f>F22+F27</f>
        <v>7397200.0200000107</v>
      </c>
      <c r="G21" s="98">
        <f t="shared" ref="G21:G31" si="1">H21+I21</f>
        <v>25155806.769999869</v>
      </c>
      <c r="H21" s="98">
        <f>H22+H27</f>
        <v>20536728.639999866</v>
      </c>
      <c r="I21" s="107">
        <f>I22+I27</f>
        <v>4619078.1300000027</v>
      </c>
      <c r="J21" s="72"/>
    </row>
    <row r="22" spans="1:10" ht="24.75" customHeight="1" x14ac:dyDescent="0.25">
      <c r="A22" s="80" t="s">
        <v>286</v>
      </c>
      <c r="B22" s="96" t="s">
        <v>287</v>
      </c>
      <c r="C22" s="97" t="s">
        <v>20</v>
      </c>
      <c r="D22" s="98">
        <f t="shared" si="0"/>
        <v>-503675800</v>
      </c>
      <c r="E22" s="98">
        <f>E23</f>
        <v>-434272700</v>
      </c>
      <c r="F22" s="98">
        <f>F23</f>
        <v>-69403100</v>
      </c>
      <c r="G22" s="105">
        <f t="shared" si="1"/>
        <v>-341703904.59000009</v>
      </c>
      <c r="H22" s="105">
        <f>H23</f>
        <v>-297999578.55000007</v>
      </c>
      <c r="I22" s="107">
        <f>I23</f>
        <v>-43704326.039999999</v>
      </c>
      <c r="J22" s="72"/>
    </row>
    <row r="23" spans="1:10" ht="15" customHeight="1" x14ac:dyDescent="0.25">
      <c r="A23" s="82" t="s">
        <v>288</v>
      </c>
      <c r="B23" s="101" t="s">
        <v>287</v>
      </c>
      <c r="C23" s="102" t="s">
        <v>289</v>
      </c>
      <c r="D23" s="98">
        <f t="shared" si="0"/>
        <v>-503675800</v>
      </c>
      <c r="E23" s="98">
        <f>E24</f>
        <v>-434272700</v>
      </c>
      <c r="F23" s="98">
        <f>F24</f>
        <v>-69403100</v>
      </c>
      <c r="G23" s="105">
        <f t="shared" si="1"/>
        <v>-341703904.59000009</v>
      </c>
      <c r="H23" s="105">
        <f>H24</f>
        <v>-297999578.55000007</v>
      </c>
      <c r="I23" s="107">
        <f>I24</f>
        <v>-43704326.039999999</v>
      </c>
      <c r="J23" s="72"/>
    </row>
    <row r="24" spans="1:10" ht="34.5" customHeight="1" x14ac:dyDescent="0.25">
      <c r="A24" s="82" t="s">
        <v>290</v>
      </c>
      <c r="B24" s="101" t="s">
        <v>287</v>
      </c>
      <c r="C24" s="102" t="s">
        <v>291</v>
      </c>
      <c r="D24" s="98">
        <f t="shared" si="0"/>
        <v>-503675800</v>
      </c>
      <c r="E24" s="98">
        <f>E25+E26</f>
        <v>-434272700</v>
      </c>
      <c r="F24" s="98">
        <f>F25+F26</f>
        <v>-69403100</v>
      </c>
      <c r="G24" s="105">
        <f t="shared" si="1"/>
        <v>-341703904.59000009</v>
      </c>
      <c r="H24" s="105">
        <f>H25+H26</f>
        <v>-297999578.55000007</v>
      </c>
      <c r="I24" s="106">
        <f>I25+I26</f>
        <v>-43704326.039999999</v>
      </c>
      <c r="J24" s="72"/>
    </row>
    <row r="25" spans="1:10" ht="30.75" customHeight="1" x14ac:dyDescent="0.25">
      <c r="A25" s="82" t="s">
        <v>292</v>
      </c>
      <c r="B25" s="101" t="s">
        <v>287</v>
      </c>
      <c r="C25" s="102" t="s">
        <v>293</v>
      </c>
      <c r="D25" s="98">
        <f t="shared" si="0"/>
        <v>-434272700</v>
      </c>
      <c r="E25" s="98">
        <f>-(Доходы!E9+Источники!E9)</f>
        <v>-434272700</v>
      </c>
      <c r="F25" s="98"/>
      <c r="G25" s="105">
        <f t="shared" si="1"/>
        <v>-297999578.55000007</v>
      </c>
      <c r="H25" s="98">
        <f>-(Доходы!H9+Источники!H9)</f>
        <v>-297999578.55000007</v>
      </c>
      <c r="I25" s="106"/>
      <c r="J25" s="72"/>
    </row>
    <row r="26" spans="1:10" ht="30.75" customHeight="1" x14ac:dyDescent="0.25">
      <c r="A26" s="82" t="s">
        <v>294</v>
      </c>
      <c r="B26" s="101" t="s">
        <v>287</v>
      </c>
      <c r="C26" s="102" t="s">
        <v>295</v>
      </c>
      <c r="D26" s="98">
        <f t="shared" si="0"/>
        <v>-69403100</v>
      </c>
      <c r="E26" s="98"/>
      <c r="F26" s="98">
        <f>-(Доходы!F9)</f>
        <v>-69403100</v>
      </c>
      <c r="G26" s="105">
        <f t="shared" si="1"/>
        <v>-43704326.039999999</v>
      </c>
      <c r="H26" s="98"/>
      <c r="I26" s="107">
        <f>-(Доходы!I9)</f>
        <v>-43704326.039999999</v>
      </c>
      <c r="J26" s="72"/>
    </row>
    <row r="27" spans="1:10" ht="24.75" customHeight="1" x14ac:dyDescent="0.25">
      <c r="A27" s="80" t="s">
        <v>296</v>
      </c>
      <c r="B27" s="96" t="s">
        <v>297</v>
      </c>
      <c r="C27" s="97" t="s">
        <v>20</v>
      </c>
      <c r="D27" s="98">
        <f t="shared" si="0"/>
        <v>535052945.05999994</v>
      </c>
      <c r="E27" s="98">
        <f>E28</f>
        <v>458252645.03999996</v>
      </c>
      <c r="F27" s="98">
        <f>F28</f>
        <v>76800300.020000011</v>
      </c>
      <c r="G27" s="105">
        <f t="shared" si="1"/>
        <v>366859711.35999995</v>
      </c>
      <c r="H27" s="105">
        <f>H28</f>
        <v>318536307.18999994</v>
      </c>
      <c r="I27" s="107">
        <f>I28</f>
        <v>48323404.170000002</v>
      </c>
      <c r="J27" s="72"/>
    </row>
    <row r="28" spans="1:10" ht="35.25" customHeight="1" x14ac:dyDescent="0.25">
      <c r="A28" s="82" t="s">
        <v>298</v>
      </c>
      <c r="B28" s="101" t="s">
        <v>297</v>
      </c>
      <c r="C28" s="102" t="s">
        <v>299</v>
      </c>
      <c r="D28" s="98">
        <f t="shared" si="0"/>
        <v>535052945.05999994</v>
      </c>
      <c r="E28" s="98">
        <f>E29</f>
        <v>458252645.03999996</v>
      </c>
      <c r="F28" s="98">
        <f>F29</f>
        <v>76800300.020000011</v>
      </c>
      <c r="G28" s="105">
        <f t="shared" si="1"/>
        <v>366859711.35999995</v>
      </c>
      <c r="H28" s="105">
        <f>H29</f>
        <v>318536307.18999994</v>
      </c>
      <c r="I28" s="107">
        <f>I29</f>
        <v>48323404.170000002</v>
      </c>
      <c r="J28" s="72"/>
    </row>
    <row r="29" spans="1:10" ht="36.75" customHeight="1" x14ac:dyDescent="0.25">
      <c r="A29" s="82" t="s">
        <v>300</v>
      </c>
      <c r="B29" s="101" t="s">
        <v>297</v>
      </c>
      <c r="C29" s="102" t="s">
        <v>301</v>
      </c>
      <c r="D29" s="98">
        <f t="shared" si="0"/>
        <v>535052945.05999994</v>
      </c>
      <c r="E29" s="98">
        <f>E30+E31</f>
        <v>458252645.03999996</v>
      </c>
      <c r="F29" s="98">
        <f>F30+F31</f>
        <v>76800300.020000011</v>
      </c>
      <c r="G29" s="105">
        <f t="shared" si="1"/>
        <v>366859711.35999995</v>
      </c>
      <c r="H29" s="105">
        <f>H30+H31</f>
        <v>318536307.18999994</v>
      </c>
      <c r="I29" s="107">
        <f>I30+I31</f>
        <v>48323404.170000002</v>
      </c>
      <c r="J29" s="72"/>
    </row>
    <row r="30" spans="1:10" ht="31.5" customHeight="1" x14ac:dyDescent="0.25">
      <c r="A30" s="82" t="s">
        <v>302</v>
      </c>
      <c r="B30" s="101" t="s">
        <v>297</v>
      </c>
      <c r="C30" s="102" t="s">
        <v>303</v>
      </c>
      <c r="D30" s="98">
        <f t="shared" si="0"/>
        <v>458252645.03999996</v>
      </c>
      <c r="E30" s="98">
        <f>Расходы!E7</f>
        <v>458252645.03999996</v>
      </c>
      <c r="F30" s="98"/>
      <c r="G30" s="105">
        <f t="shared" si="1"/>
        <v>318536307.18999994</v>
      </c>
      <c r="H30" s="105">
        <f>Расходы!H7</f>
        <v>318536307.18999994</v>
      </c>
      <c r="I30" s="106"/>
      <c r="J30" s="72"/>
    </row>
    <row r="31" spans="1:10" ht="31.5" customHeight="1" thickBot="1" x14ac:dyDescent="0.3">
      <c r="A31" s="82" t="s">
        <v>304</v>
      </c>
      <c r="B31" s="110" t="s">
        <v>297</v>
      </c>
      <c r="C31" s="111" t="s">
        <v>305</v>
      </c>
      <c r="D31" s="112">
        <f t="shared" si="0"/>
        <v>76800300.020000011</v>
      </c>
      <c r="E31" s="112"/>
      <c r="F31" s="112">
        <f>Расходы!F7</f>
        <v>76800300.020000011</v>
      </c>
      <c r="G31" s="113">
        <f t="shared" si="1"/>
        <v>48323404.170000002</v>
      </c>
      <c r="H31" s="113"/>
      <c r="I31" s="114">
        <f>Расходы!I7</f>
        <v>48323404.170000002</v>
      </c>
      <c r="J31" s="72"/>
    </row>
    <row r="32" spans="1:10" hidden="1" x14ac:dyDescent="0.25">
      <c r="A32" s="8"/>
      <c r="B32" s="85"/>
      <c r="C32" s="85"/>
      <c r="D32" s="86"/>
      <c r="E32" s="86"/>
      <c r="F32" s="86"/>
      <c r="G32" s="86"/>
      <c r="H32" s="86"/>
      <c r="I32" s="86"/>
      <c r="J32" s="3" t="s">
        <v>167</v>
      </c>
    </row>
  </sheetData>
  <mergeCells count="6">
    <mergeCell ref="A2:C2"/>
    <mergeCell ref="G4:I4"/>
    <mergeCell ref="A4:A5"/>
    <mergeCell ref="B4:B5"/>
    <mergeCell ref="C4:C5"/>
    <mergeCell ref="D4:F4"/>
  </mergeCells>
  <pageMargins left="0.78749999999999998" right="0.59027779999999996" top="0.59027779999999996" bottom="0.39374999999999999" header="0" footer="0"/>
  <pageSetup paperSize="9" scale="45" orientation="landscape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BB758BDF-AD34-4BE6-8CE0-E8B938748B1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Доходы!Заголовки_для_печати</vt:lpstr>
      <vt:lpstr>Источники!Заголовки_для_печати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COMP40\Admin</dc:creator>
  <cp:lastModifiedBy>User</cp:lastModifiedBy>
  <cp:lastPrinted>2020-05-07T03:45:03Z</cp:lastPrinted>
  <dcterms:created xsi:type="dcterms:W3CDTF">2017-02-16T00:52:44Z</dcterms:created>
  <dcterms:modified xsi:type="dcterms:W3CDTF">2020-10-09T00:11:46Z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Settings\Admin\Local Settings\Application Data\Кейсистемс\Свод-СМАРТ\ReportManager\sv_0503317g_20160101__win_10.xlsx</vt:lpwstr>
  </property>
</Properties>
</file>